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Ετήσια Δαπάνη" sheetId="1" r:id="rId1"/>
    <sheet name="Καλάθι Νοικοκυράς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<sst xmlns="http://schemas.openxmlformats.org/spreadsheetml/2006/main" count="404" uniqueCount="232">
  <si>
    <t xml:space="preserve">ΤΟ ΚΑΛΑΘΙ ΝΟΙΚΟΚΥΡΑΣ' - ΒΑΣΙΚΑ ΑΓΑΘΑ ΚΑΘΗΜΕΡΙΝΟΤΗΤΑΣ - ΤΕΚΜΗΡΙΩΣΗ   </t>
  </si>
  <si>
    <t xml:space="preserve">ΑΓΑΘΑ KAΘΗΜΕΡΙΝΟΤΗΤΑΣ </t>
  </si>
  <si>
    <t>ΚΟΣΤΟΣ / ΜΟΝΑΔΑ ΠΩΛΗΣΗΣ</t>
  </si>
  <si>
    <r>
      <t>ΜΗΝΙΑΙΑ ΚΑΤΑΝΑΛΩΣΗ</t>
    </r>
    <r>
      <rPr>
        <b/>
        <sz val="14"/>
        <rFont val="Century Gothic"/>
        <family val="2"/>
      </rPr>
      <t xml:space="preserve"> </t>
    </r>
    <r>
      <rPr>
        <b/>
        <sz val="12"/>
        <rFont val="Century Gothic"/>
        <family val="2"/>
      </rPr>
      <t>(4μελής Οικογ. - δύο παιδιά)</t>
    </r>
  </si>
  <si>
    <t xml:space="preserve">2004 (ΜΑΡ) </t>
  </si>
  <si>
    <t xml:space="preserve">2009  (MAΡ) </t>
  </si>
  <si>
    <t>ΛΟΓΑΡΙΑΣΜΟΙ SUPERMARKET</t>
  </si>
  <si>
    <r>
      <t>2004 (ΜΑΡ)</t>
    </r>
    <r>
      <rPr>
        <b/>
        <sz val="10"/>
        <rFont val="Century Gothic"/>
        <family val="2"/>
      </rPr>
      <t xml:space="preserve"> </t>
    </r>
  </si>
  <si>
    <r>
      <t>2009  (ΜΑΡ)</t>
    </r>
    <r>
      <rPr>
        <b/>
        <sz val="10"/>
        <rFont val="Century Gothic"/>
        <family val="2"/>
      </rPr>
      <t xml:space="preserve"> </t>
    </r>
  </si>
  <si>
    <t>Ποσότης</t>
  </si>
  <si>
    <t>Στάθμιση</t>
  </si>
  <si>
    <t>€</t>
  </si>
  <si>
    <t>%</t>
  </si>
  <si>
    <t>ΔΙΑΤΡΟΦΗ Α' μέρος</t>
  </si>
  <si>
    <t>Μαρ '04</t>
  </si>
  <si>
    <t>Μαρ '09</t>
  </si>
  <si>
    <t>ΓΑΛΑΚΤΟΚΟΜΙΚΑ</t>
  </si>
  <si>
    <t>2Lit</t>
  </si>
  <si>
    <t>60Lit (2 Llit/ημ)</t>
  </si>
  <si>
    <t>0.5 lit</t>
  </si>
  <si>
    <t>0.75 lit</t>
  </si>
  <si>
    <t>15Lit (0.5 lit/ημ)</t>
  </si>
  <si>
    <t>30/20</t>
  </si>
  <si>
    <t>15Lit</t>
  </si>
  <si>
    <t>1 συσκ.</t>
  </si>
  <si>
    <t>10 συσκευασ.</t>
  </si>
  <si>
    <t>1 kgr</t>
  </si>
  <si>
    <t>500 gr</t>
  </si>
  <si>
    <t>Τυρί Χαλούμι Κύπρου</t>
  </si>
  <si>
    <t xml:space="preserve">Κεφαλογραβιέρα </t>
  </si>
  <si>
    <t>1τεμ/400gr</t>
  </si>
  <si>
    <t>2 τεμ</t>
  </si>
  <si>
    <t xml:space="preserve">SNACKS &amp; ΠΑΙΔΙΚΑ </t>
  </si>
  <si>
    <t xml:space="preserve">Coca Cola Light </t>
  </si>
  <si>
    <t>1.5 lit</t>
  </si>
  <si>
    <t>(2 x 1.5 lit)</t>
  </si>
  <si>
    <t>10/5</t>
  </si>
  <si>
    <t>(2 x 1 lit)</t>
  </si>
  <si>
    <t>1 lit</t>
  </si>
  <si>
    <t>10Lit</t>
  </si>
  <si>
    <t>200 gr</t>
  </si>
  <si>
    <t>800 gr</t>
  </si>
  <si>
    <t>400 gr</t>
  </si>
  <si>
    <t>3000 gr</t>
  </si>
  <si>
    <t>6/7,5</t>
  </si>
  <si>
    <t>375 gr</t>
  </si>
  <si>
    <t>1500γρ</t>
  </si>
  <si>
    <t>3/4</t>
  </si>
  <si>
    <t>84 gr</t>
  </si>
  <si>
    <t>55gr</t>
  </si>
  <si>
    <t>τεμ (8/12,2)</t>
  </si>
  <si>
    <t>8/12,2</t>
  </si>
  <si>
    <t>1 τεμ</t>
  </si>
  <si>
    <t>8 τεμάχια</t>
  </si>
  <si>
    <t>ΟΠΩΡΟΚΗΠΕΥΤΙΚΑ</t>
  </si>
  <si>
    <t>Μήλα (Ξυνόμηλα)</t>
  </si>
  <si>
    <t>8 kgr</t>
  </si>
  <si>
    <t>Μαϊντανός (ματσάκι)</t>
  </si>
  <si>
    <t>4 ματσ.</t>
  </si>
  <si>
    <t>Άνιθος (ματσάκι)</t>
  </si>
  <si>
    <t>Δυόσμος (ματσάκι)</t>
  </si>
  <si>
    <t>Αγγινάρες (Κατεψυγμένες Χύμα)</t>
  </si>
  <si>
    <t>1250gr</t>
  </si>
  <si>
    <t>(1000gr)</t>
  </si>
  <si>
    <t>2 kgr</t>
  </si>
  <si>
    <t>1.6/2</t>
  </si>
  <si>
    <t>ΑΡΤΟΣΚΕΥΑΣΜΑΤΑ</t>
  </si>
  <si>
    <t>Πίτες για Σουβλάκια (10 τεμ)</t>
  </si>
  <si>
    <t>10 τεμ</t>
  </si>
  <si>
    <t>2 συσκ</t>
  </si>
  <si>
    <t>Άρτος Αραβικός/Πίτες Κυπριακές</t>
  </si>
  <si>
    <t>450-500γρ</t>
  </si>
  <si>
    <t>Φύλλο Χωριάτικο Τσουκαλά</t>
  </si>
  <si>
    <t>470gr</t>
  </si>
  <si>
    <t>4 συσκ</t>
  </si>
  <si>
    <t>490gr</t>
  </si>
  <si>
    <t>500gr</t>
  </si>
  <si>
    <t>480gr</t>
  </si>
  <si>
    <t>2kgr</t>
  </si>
  <si>
    <t>4/4,17</t>
  </si>
  <si>
    <t>350gr</t>
  </si>
  <si>
    <t>2/5,71</t>
  </si>
  <si>
    <t>ΖΥΜΑΡΙΚΑ/ΟΣΠΡΙΑ</t>
  </si>
  <si>
    <t>4 τεμ</t>
  </si>
  <si>
    <t>Ζυμαρικό 'Τρουμπετίνα' (500γρ)</t>
  </si>
  <si>
    <t>1 τεμ/500γρ</t>
  </si>
  <si>
    <t>ΚΡΕΑΤΙΚΑ/ΨΑΡΙΚΑ</t>
  </si>
  <si>
    <t>Κρέας Εληά Μόσχου (Νωπό Ολλανδίας)</t>
  </si>
  <si>
    <t>8 κιλά</t>
  </si>
  <si>
    <t>Κρέας 'Ποντίκι' Μόσχου (Νωπό Ολλανδίας)</t>
  </si>
  <si>
    <t>Σπαλομπριζόλα Μόσχου Νωπή</t>
  </si>
  <si>
    <t>Συκώτι Μόσχου (Νωπό Ολλανδίας)</t>
  </si>
  <si>
    <t>1 κιλό</t>
  </si>
  <si>
    <t>Κοκκινόψαρο κατεψυγμ. Εισαγωγής</t>
  </si>
  <si>
    <t>4 κιλά</t>
  </si>
  <si>
    <t>ΑΛΛΑΝΤΙΚΑ</t>
  </si>
  <si>
    <t>340γρ</t>
  </si>
  <si>
    <t>ΔΙΑΦΟΡΑ</t>
  </si>
  <si>
    <t>500γρ</t>
  </si>
  <si>
    <t>Ταραμοσαλάτα (17)</t>
  </si>
  <si>
    <t>250 γρ</t>
  </si>
  <si>
    <t>200gr</t>
  </si>
  <si>
    <t>200γρ</t>
  </si>
  <si>
    <t>0.8/1</t>
  </si>
  <si>
    <t>Τυροσαλάτα (17)</t>
  </si>
  <si>
    <t>450 γρ</t>
  </si>
  <si>
    <t>450γρ</t>
  </si>
  <si>
    <t>1/2.25</t>
  </si>
  <si>
    <t>1 φιάλη/350γρ</t>
  </si>
  <si>
    <t>1 φιάλη/350 γρ</t>
  </si>
  <si>
    <t>1/2</t>
  </si>
  <si>
    <t>ΥΓΙΕΙΝΗΣ &amp; ΣΠΙΤΙΟΥ</t>
  </si>
  <si>
    <t>0,5 τεμ</t>
  </si>
  <si>
    <t>2 Kgr</t>
  </si>
  <si>
    <t>4 lit</t>
  </si>
  <si>
    <t>5 lit</t>
  </si>
  <si>
    <t>1 / 0.8</t>
  </si>
  <si>
    <t>1 τεμ(50 φ)</t>
  </si>
  <si>
    <t>1 τεμ(30 φ)</t>
  </si>
  <si>
    <t>300φ</t>
  </si>
  <si>
    <t>6/10</t>
  </si>
  <si>
    <t>1 συσκ</t>
  </si>
  <si>
    <t>3τεμ</t>
  </si>
  <si>
    <t>9τεμ</t>
  </si>
  <si>
    <t>24 τεμ</t>
  </si>
  <si>
    <t>24τεμ</t>
  </si>
  <si>
    <t>30τεμ</t>
  </si>
  <si>
    <t>1500 ml</t>
  </si>
  <si>
    <t>750 ml</t>
  </si>
  <si>
    <t>4τεμ</t>
  </si>
  <si>
    <t>2x750gr</t>
  </si>
  <si>
    <t>ΣΥΓΚΡΙΣΙΜΑ ΑΓΑΘΑ SUPERMARKET (70 ΠΡΟΪΟΝΤΑ)</t>
  </si>
  <si>
    <r>
      <t xml:space="preserve">ΑΛΛΑ ΑΓΑΘΑ  SUPERMARKET </t>
    </r>
    <r>
      <rPr>
        <b/>
        <sz val="10"/>
        <rFont val="Century Gothic"/>
        <family val="2"/>
      </rPr>
      <t>(Αναγωγή κατά το ίδιο % αύξησης για όσα δεν είναι συγκρίσιμα/Αλλαγή μοντέλου κατανάλωσης ή πολιτικής προμηθευτών)</t>
    </r>
  </si>
  <si>
    <t xml:space="preserve">ΑΓΑΘΑ ΑΠΟ SUPERMARKET </t>
  </si>
  <si>
    <t>ΔΙΑΤΡΟΦΗ Β' μέρος</t>
  </si>
  <si>
    <t>ΑΡΤΟΠΟΙΕΙΟ</t>
  </si>
  <si>
    <t>Ψωμί Χωριάτικο Φρέσκο</t>
  </si>
  <si>
    <t>400 γρ</t>
  </si>
  <si>
    <t>30 τεμ/φρατζ.</t>
  </si>
  <si>
    <t>ΟΠΩΡΟΠΩΛΕΙΟ / ΛΑΪΚΗ ΑΓΟΡΑ</t>
  </si>
  <si>
    <t>Τομάτες</t>
  </si>
  <si>
    <t>8 κιλά (2κ/εβδ)</t>
  </si>
  <si>
    <t>Πατάτες</t>
  </si>
  <si>
    <t xml:space="preserve">Μπανάνες Εισαγωγής </t>
  </si>
  <si>
    <t>6 κιλά (1.5κ/εβδ)</t>
  </si>
  <si>
    <t>Κολοκυθάκια</t>
  </si>
  <si>
    <t>4 κιλά (1κ/εβδ)</t>
  </si>
  <si>
    <t>Χόρτα άγρια</t>
  </si>
  <si>
    <t xml:space="preserve">ΚΡΕΟΠΩΛΕΙΟ-ΤΥΡΟΚΟΜΙΚΑ  </t>
  </si>
  <si>
    <t>Κατσικάκι - Αρνάκι</t>
  </si>
  <si>
    <t>Τυρί Φέτα (κιλό)</t>
  </si>
  <si>
    <r>
      <t>ΕΛΑΙΟΛΑΔΟ</t>
    </r>
    <r>
      <rPr>
        <b/>
        <sz val="12"/>
        <rFont val="Century Gothic"/>
        <family val="2"/>
      </rPr>
      <t>*</t>
    </r>
  </si>
  <si>
    <t>Ετήσια Αγορά απο Αγροτικό Συναιτερισμό</t>
  </si>
  <si>
    <t>ΑΛΛΑ ΑΓΑΘΑ ΔΙΑΤΡΟΦΗΣ (καθημερινές αγορές διατροφής εκτός Supermarket)</t>
  </si>
  <si>
    <t xml:space="preserve"> </t>
  </si>
  <si>
    <t>Δείκτης Τιμών Διατροφής (α' + β' μέρος)</t>
  </si>
  <si>
    <t>ΑΛΛΑ ΑΓΑΘΑ  SUPERMARKET *</t>
  </si>
  <si>
    <t>Αναγωγή κατά το ίδιο % αύξησης για όσα δεν είναι συγκρίσιμα/Αλλαγή μοντέλου κατανάλωσης ή πολιτικής προμηθευτών)</t>
  </si>
  <si>
    <t>Υπάρει ένας αριθμός αγαθών (π.χ. Προσωπικής υγιεινής κλπ) τα οποία έχουν περιληφθεί καθώς είτε έχουν καταργηθεί είτε έχουν αλλάξει branding κλπ.</t>
  </si>
  <si>
    <t>ΕΛΑΙΟΛΑΔΟ**</t>
  </si>
  <si>
    <t xml:space="preserve">Η τιμή του συσκευασμένου ελαιολάδου αν αγορασθεί απο supermarket είναι πολύ υψηλότερη (€4,5 - €5,5 λίτρο), όπως και η διαφορά σε σχέση με το 2004. </t>
  </si>
  <si>
    <t>Αν το ελαιόλαδο αγορασθεί απο το supermarket και όχι απο Αγροτικό Συνεταιρισμό, τότε η μηνιαία δαπάνη επιβαρύνεται επιπλέον κατά €4-€6/μήνα ή €48-€72/έτος).</t>
  </si>
  <si>
    <t xml:space="preserve"> ΠΡΟΪΟΝΤΑ</t>
  </si>
  <si>
    <t>ΚΟΣΤΟΣ</t>
  </si>
  <si>
    <t xml:space="preserve">ΣΥΓΚΡΙΣΙΜΑ / ΑΝΑΓΩΓΙΜΑ                             ΠΡΟΪΟΝΤΑ ΜΕΛΕΤΗΣ </t>
  </si>
  <si>
    <t>Δ (%)</t>
  </si>
  <si>
    <t xml:space="preserve">α) ΑΓΑΘΑ ΑΠΟ SUPERMARKET </t>
  </si>
  <si>
    <t>ΑΝΑΓΩΓΗ</t>
  </si>
  <si>
    <t xml:space="preserve">β) ΑΓΑΘΑ ΕΚΤΟΣ SUPERMARKET </t>
  </si>
  <si>
    <t>ΑΓΑΘΑ ΚΑΘΗΜΕΡΙΝΟΤΗΤΑΣ</t>
  </si>
  <si>
    <t xml:space="preserve">(ΣΕ ΕΤΗΣΙΑ ΒΑΣΗ ΧΑΝΟΝΤΑΙ ΣΧΕΔΟΝ ΔΥΟ ΜΙΣΘΟΙ ΥΠΑΛΛΗΛΩΝ) </t>
  </si>
  <si>
    <t xml:space="preserve"> SUPERMARKET</t>
  </si>
  <si>
    <t>ΚΑΤΑΣΤΗΜΑΤΑ ΠΕΡΙΟΧΗΣ &amp; ΛΑΪΚΗ</t>
  </si>
  <si>
    <t>ΜΗΝΙΑΙΑ ΔΑΠΑΝΗ στο SUPERMARKET</t>
  </si>
  <si>
    <t>Σημ: ΑΓΑΘΑ ΔΙΑΤΡΟΦΗΣ</t>
  </si>
  <si>
    <t xml:space="preserve">2009  (ΜΑΡ) </t>
  </si>
  <si>
    <r>
      <t xml:space="preserve">ΕΠΙΒΑΡΥΝΣΗ ΟΙΚΟΓΕΝΕΙΑΚΗΣ ΔΑΠΑΝΗΣ </t>
    </r>
    <r>
      <rPr>
        <b/>
        <u val="single"/>
        <sz val="16"/>
        <color indexed="10"/>
        <rFont val="Century Gothic"/>
        <family val="2"/>
      </rPr>
      <t>ΜΟΝΟ ΑΠΟ ΤΟ 'ΚΑΛΑΘΙ ΤΗΣ ΝΟΙΚΟΚΥΡΑΣ'</t>
    </r>
    <r>
      <rPr>
        <b/>
        <sz val="16"/>
        <color indexed="10"/>
        <rFont val="Century Gothic"/>
        <family val="2"/>
      </rPr>
      <t xml:space="preserve"> </t>
    </r>
  </si>
  <si>
    <r>
      <t>ΑΓΑΘΑ ΚΑΘΗΜΕΡΙΝΟΤΗΤΑΣ ΜΕΣΗΣ ΕΛΛΗΝΙΚΗΣ ΟΙΚΟΓΕΝΕΙΑΣ</t>
    </r>
    <r>
      <rPr>
        <b/>
        <sz val="14"/>
        <color indexed="17"/>
        <rFont val="Century Gothic"/>
        <family val="2"/>
      </rPr>
      <t xml:space="preserve">                                    </t>
    </r>
    <r>
      <rPr>
        <sz val="12"/>
        <color indexed="17"/>
        <rFont val="Century Gothic"/>
        <family val="2"/>
      </rPr>
      <t>(α. Διατροφή, Είδη Καθαριότητας Νοικοκυριού από Supermarket                                                  β. Διατροφής από καταστήματα γειτονιάς, Λαϊκή Αγορά &amp; Αγροτικό Συνεταιρισμό)</t>
    </r>
  </si>
  <si>
    <r>
      <t>ΜΗΝΙΑΙΑ</t>
    </r>
    <r>
      <rPr>
        <b/>
        <sz val="16"/>
        <color indexed="10"/>
        <rFont val="Century Gothic"/>
        <family val="2"/>
      </rPr>
      <t xml:space="preserve"> ΕΠΙΒΑΡΥΝΣΗ ΔΑΠΑΝΗΣ </t>
    </r>
  </si>
  <si>
    <r>
      <t>ΕΤΗΣΙΑ</t>
    </r>
    <r>
      <rPr>
        <b/>
        <sz val="14"/>
        <color indexed="10"/>
        <rFont val="Century Gothic"/>
        <family val="2"/>
      </rPr>
      <t xml:space="preserve"> ΕΠΙΒΑΡΥΝΣΗ ΔΑΠΑΝΗΣ  </t>
    </r>
  </si>
  <si>
    <t>D (2009 / 2004)</t>
  </si>
  <si>
    <t xml:space="preserve">Γάλα φρέσκο/Παστεριωμένο (4%) </t>
  </si>
  <si>
    <t xml:space="preserve">Γάλα φρέσκο/Παστεριωμένο (0%) </t>
  </si>
  <si>
    <t xml:space="preserve">Γάλα Σοκολατούχο (0%) 500ml </t>
  </si>
  <si>
    <t>Γιαούρτι Αγελ. 0% (2Χ200gr)</t>
  </si>
  <si>
    <t>Τυρί Edam Block Ολλανδίας</t>
  </si>
  <si>
    <t>Τυρί</t>
  </si>
  <si>
    <t xml:space="preserve">Τυρί Μοτσαρέλα </t>
  </si>
  <si>
    <t>Χυμός Πορτοκάλι</t>
  </si>
  <si>
    <t>Καφές Classic Decafeine</t>
  </si>
  <si>
    <t>Δημητριακά</t>
  </si>
  <si>
    <t>Δημητριακά Ολικής Αλέσ.</t>
  </si>
  <si>
    <t>Γαριδάκια</t>
  </si>
  <si>
    <t>Πίτσα Special</t>
  </si>
  <si>
    <t>Ψύχα Τόστ Σιταρένιο</t>
  </si>
  <si>
    <t>Ψωμί Τόστ</t>
  </si>
  <si>
    <t>Μακαρόνια Νο5 (500γρ)</t>
  </si>
  <si>
    <t>Σεντανίνι Καρμπονάρα</t>
  </si>
  <si>
    <t>Ριγκατόνι 4 Τυριά</t>
  </si>
  <si>
    <t>Κοτόπουλο νωπό</t>
  </si>
  <si>
    <t>Παριζάκι Κοτόπουλο</t>
  </si>
  <si>
    <r>
      <t xml:space="preserve">Λουκάνικα </t>
    </r>
    <r>
      <rPr>
        <i/>
        <sz val="10"/>
        <rFont val="Century Gothic"/>
        <family val="2"/>
      </rPr>
      <t>Καπν. Πορτοκάλι</t>
    </r>
  </si>
  <si>
    <t>Πάριζα Τόστ</t>
  </si>
  <si>
    <t>Ζάχαρη (1 κιλό)</t>
  </si>
  <si>
    <t>Γλυκαντικό Διαίτης (100 τεμ)</t>
  </si>
  <si>
    <t>Αλάτι (500γρ)</t>
  </si>
  <si>
    <t>Ντολμαδάκια (με κιμά)</t>
  </si>
  <si>
    <t>Ξύδι (350γρ)</t>
  </si>
  <si>
    <t>Αλεύρι</t>
  </si>
  <si>
    <t>Σαμπουάν (αναδ.προστ.)</t>
  </si>
  <si>
    <t>Κρέμα Μαλλιών (αναδ.προστ.)</t>
  </si>
  <si>
    <t>Ζελέ Μαλλιών</t>
  </si>
  <si>
    <t>Αφρόλουτρο</t>
  </si>
  <si>
    <t>Ενισχ. Σαπουνιού Πλυντ.</t>
  </si>
  <si>
    <t>Προστασία Πλυντηρίου (Άλατα)</t>
  </si>
  <si>
    <t>Μαλακτικό ρούχων</t>
  </si>
  <si>
    <t>Μαλακτικό ρούχων Mistral/Λεβάντα</t>
  </si>
  <si>
    <t>Μαλακτικό ρούχων Λευκό</t>
  </si>
  <si>
    <t xml:space="preserve">Χαρτοπετσέτες </t>
  </si>
  <si>
    <t>Χαρτοπετσέτες BIG 50φ.</t>
  </si>
  <si>
    <t>Χαρτί Κουζίνας</t>
  </si>
  <si>
    <t>Χαρτί Υγείας</t>
  </si>
  <si>
    <t>Μωροπετσέτες</t>
  </si>
  <si>
    <t>Οδοντικό Νήμα</t>
  </si>
  <si>
    <t xml:space="preserve">Kαθαριστικό Ultra λεμόνι </t>
  </si>
  <si>
    <t>Υγρό πιάτων (Balsam 500 gr)</t>
  </si>
  <si>
    <t>Υγρό πιάτων (Oxygen Blue)</t>
  </si>
  <si>
    <t>Αρωματικό Μπάνιου</t>
  </si>
  <si>
    <t>Καθαριστικό Μπάνιου</t>
  </si>
  <si>
    <t>Σάκοι Απορριμάτων (μεγάλες)</t>
  </si>
  <si>
    <t>Μπαταρίες E91 Ultra</t>
  </si>
  <si>
    <t>Τομέας Ανάπτυξης ΠΑΣΟΚ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</si>
</sst>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"/>
    <numFmt numFmtId="165" formatCode="[$€-2]\ #,##0.0"/>
    <numFmt numFmtId="166" formatCode="0.0%"/>
    <numFmt numFmtId="167" formatCode="#,##0.0"/>
    <numFmt numFmtId="168" formatCode="[$€-2]\ #,##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0\ [$€-1]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  <numFmt numFmtId="184" formatCode="[$€-2]\ #,##0.000"/>
    <numFmt numFmtId="185" formatCode="&quot;$&quot;#,##0.00"/>
    <numFmt numFmtId="186" formatCode="#,##0\ [$€-1]"/>
    <numFmt numFmtId="187" formatCode="#,##0.000"/>
    <numFmt numFmtId="188" formatCode="_([$€-2]\ * #,##0_);_([$€-2]\ * \(#,##0\);_([$€-2]\ * &quot;-&quot;_);_(@_)"/>
    <numFmt numFmtId="189" formatCode="[$€-2]\ #,##0_);\([$€-2]\ #,##0\)"/>
    <numFmt numFmtId="190" formatCode="0.0"/>
    <numFmt numFmtId="191" formatCode="[$€-2]\ #,##0.0_);\([$€-2]\ #,##0.0\)"/>
    <numFmt numFmtId="192" formatCode="[$-409]dddd\,\ mmmm\ dd\,\ yyyy"/>
    <numFmt numFmtId="193" formatCode="[$-409]h:mm:ss\ AM/PM"/>
    <numFmt numFmtId="194" formatCode="[$€-2]\ #,##0.0000"/>
    <numFmt numFmtId="195" formatCode="[$€-2]\ #,##0.00000"/>
    <numFmt numFmtId="196" formatCode="&quot;$&quot;#,##0"/>
    <numFmt numFmtId="197" formatCode="[$€-2]\ #,##0.000000"/>
    <numFmt numFmtId="198" formatCode="#,##0.000000"/>
    <numFmt numFmtId="199" formatCode="#,##0.0\ &quot;€&quot;"/>
    <numFmt numFmtId="200" formatCode="#,##0\ &quot;€&quot;"/>
  </numFmts>
  <fonts count="63">
    <font>
      <sz val="10"/>
      <name val="Arial"/>
      <family val="0"/>
    </font>
    <font>
      <b/>
      <sz val="16"/>
      <color indexed="10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i/>
      <sz val="1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i/>
      <sz val="9"/>
      <name val="Arial"/>
      <family val="0"/>
    </font>
    <font>
      <i/>
      <sz val="11"/>
      <name val="Arial"/>
      <family val="0"/>
    </font>
    <font>
      <b/>
      <sz val="9"/>
      <name val="Arial"/>
      <family val="0"/>
    </font>
    <font>
      <b/>
      <sz val="11"/>
      <color indexed="10"/>
      <name val="Century Gothic"/>
      <family val="2"/>
    </font>
    <font>
      <b/>
      <sz val="11"/>
      <name val="Century Gothic"/>
      <family val="2"/>
    </font>
    <font>
      <b/>
      <sz val="12"/>
      <color indexed="10"/>
      <name val="Century Gothic"/>
      <family val="2"/>
    </font>
    <font>
      <i/>
      <sz val="10"/>
      <color indexed="10"/>
      <name val="Century Gothic"/>
      <family val="2"/>
    </font>
    <font>
      <b/>
      <sz val="16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i/>
      <sz val="12"/>
      <color indexed="10"/>
      <name val="Century Gothic"/>
      <family val="2"/>
    </font>
    <font>
      <b/>
      <i/>
      <sz val="12"/>
      <color indexed="10"/>
      <name val="Century Gothic"/>
      <family val="2"/>
    </font>
    <font>
      <b/>
      <sz val="18.75"/>
      <color indexed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name val="Century Gothic"/>
      <family val="2"/>
    </font>
    <font>
      <b/>
      <sz val="15.5"/>
      <name val="Century Gothic"/>
      <family val="2"/>
    </font>
    <font>
      <sz val="15.5"/>
      <name val="Arial"/>
      <family val="0"/>
    </font>
    <font>
      <sz val="10.25"/>
      <name val="Century Gothic"/>
      <family val="2"/>
    </font>
    <font>
      <sz val="16.25"/>
      <name val="Arial"/>
      <family val="0"/>
    </font>
    <font>
      <b/>
      <sz val="11.25"/>
      <name val="Century Gothic"/>
      <family val="2"/>
    </font>
    <font>
      <sz val="9.5"/>
      <name val="Arial"/>
      <family val="2"/>
    </font>
    <font>
      <b/>
      <u val="single"/>
      <sz val="16"/>
      <color indexed="10"/>
      <name val="Century Gothic"/>
      <family val="2"/>
    </font>
    <font>
      <b/>
      <sz val="16"/>
      <color indexed="17"/>
      <name val="Century Gothic"/>
      <family val="2"/>
    </font>
    <font>
      <b/>
      <sz val="14"/>
      <color indexed="17"/>
      <name val="Century Gothic"/>
      <family val="2"/>
    </font>
    <font>
      <sz val="12"/>
      <color indexed="17"/>
      <name val="Century Gothic"/>
      <family val="2"/>
    </font>
    <font>
      <b/>
      <sz val="16"/>
      <color indexed="12"/>
      <name val="Century Gothic"/>
      <family val="2"/>
    </font>
    <font>
      <b/>
      <sz val="14"/>
      <color indexed="10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sz val="14"/>
      <color indexed="10"/>
      <name val="Century Gothic"/>
      <family val="2"/>
    </font>
    <font>
      <sz val="12"/>
      <color indexed="10"/>
      <name val="Century Gothic"/>
      <family val="2"/>
    </font>
    <font>
      <sz val="14"/>
      <name val="Arial"/>
      <family val="0"/>
    </font>
    <font>
      <b/>
      <i/>
      <sz val="14"/>
      <color indexed="12"/>
      <name val="Century Gothic"/>
      <family val="2"/>
    </font>
    <font>
      <b/>
      <sz val="14"/>
      <color indexed="12"/>
      <name val="Century Gothic"/>
      <family val="2"/>
    </font>
    <font>
      <b/>
      <sz val="18"/>
      <color indexed="17"/>
      <name val="Century Gothic"/>
      <family val="2"/>
    </font>
    <font>
      <sz val="18"/>
      <color indexed="17"/>
      <name val="Arial"/>
      <family val="0"/>
    </font>
    <font>
      <sz val="18"/>
      <name val="Century Gothic"/>
      <family val="2"/>
    </font>
    <font>
      <b/>
      <sz val="18"/>
      <color indexed="12"/>
      <name val="Century Gothic"/>
      <family val="2"/>
    </font>
    <font>
      <b/>
      <sz val="18"/>
      <color indexed="10"/>
      <name val="Century Gothic"/>
      <family val="2"/>
    </font>
    <font>
      <b/>
      <u val="single"/>
      <sz val="14"/>
      <color indexed="10"/>
      <name val="Century Gothic"/>
      <family val="2"/>
    </font>
    <font>
      <b/>
      <sz val="20"/>
      <color indexed="10"/>
      <name val="Century Gothic"/>
      <family val="2"/>
    </font>
    <font>
      <sz val="10"/>
      <color indexed="9"/>
      <name val="Century Gothic"/>
      <family val="2"/>
    </font>
    <font>
      <b/>
      <i/>
      <sz val="14"/>
      <color indexed="17"/>
      <name val="Century Gothic"/>
      <family val="2"/>
    </font>
    <font>
      <i/>
      <sz val="14"/>
      <color indexed="17"/>
      <name val="Arial"/>
      <family val="0"/>
    </font>
    <font>
      <b/>
      <i/>
      <sz val="14"/>
      <name val="Century Gothic"/>
      <family val="2"/>
    </font>
    <font>
      <i/>
      <sz val="14"/>
      <name val="Century Gothic"/>
      <family val="2"/>
    </font>
    <font>
      <b/>
      <i/>
      <sz val="14"/>
      <color indexed="10"/>
      <name val="Century Gothic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2" borderId="0" xfId="0" applyFont="1" applyFill="1" applyAlignment="1">
      <alignment/>
    </xf>
    <xf numFmtId="16" fontId="6" fillId="0" borderId="1" xfId="0" applyNumberFormat="1" applyFont="1" applyBorder="1" applyAlignment="1" quotePrefix="1">
      <alignment horizontal="center" vertical="center" wrapText="1"/>
    </xf>
    <xf numFmtId="16" fontId="6" fillId="0" borderId="0" xfId="0" applyNumberFormat="1" applyFont="1" applyAlignment="1" quotePrefix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6" fontId="5" fillId="0" borderId="3" xfId="0" applyNumberFormat="1" applyFont="1" applyBorder="1" applyAlignment="1" quotePrefix="1">
      <alignment horizontal="center" vertical="center" wrapText="1"/>
    </xf>
    <xf numFmtId="16" fontId="5" fillId="0" borderId="4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/>
    </xf>
    <xf numFmtId="164" fontId="3" fillId="0" borderId="0" xfId="0" applyNumberFormat="1" applyFont="1" applyBorder="1" applyAlignment="1">
      <alignment/>
    </xf>
    <xf numFmtId="164" fontId="9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/>
    </xf>
    <xf numFmtId="164" fontId="3" fillId="2" borderId="0" xfId="0" applyNumberFormat="1" applyFont="1" applyFill="1" applyAlignment="1">
      <alignment/>
    </xf>
    <xf numFmtId="164" fontId="10" fillId="0" borderId="0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3" fillId="3" borderId="0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164" fontId="7" fillId="4" borderId="6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10" fontId="3" fillId="0" borderId="0" xfId="0" applyNumberFormat="1" applyFont="1" applyAlignment="1">
      <alignment/>
    </xf>
    <xf numFmtId="0" fontId="11" fillId="2" borderId="0" xfId="0" applyFont="1" applyFill="1" applyAlignment="1">
      <alignment/>
    </xf>
    <xf numFmtId="2" fontId="13" fillId="0" borderId="0" xfId="0" applyNumberFormat="1" applyFont="1" applyBorder="1" applyAlignment="1" quotePrefix="1">
      <alignment horizontal="right"/>
    </xf>
    <xf numFmtId="2" fontId="13" fillId="0" borderId="2" xfId="0" applyNumberFormat="1" applyFont="1" applyBorder="1" applyAlignment="1" quotePrefix="1">
      <alignment horizontal="right"/>
    </xf>
    <xf numFmtId="164" fontId="9" fillId="0" borderId="0" xfId="0" applyNumberFormat="1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164" fontId="7" fillId="4" borderId="0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/>
    </xf>
    <xf numFmtId="0" fontId="14" fillId="0" borderId="5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2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164" fontId="3" fillId="3" borderId="7" xfId="0" applyNumberFormat="1" applyFont="1" applyFill="1" applyBorder="1" applyAlignment="1">
      <alignment/>
    </xf>
    <xf numFmtId="164" fontId="9" fillId="0" borderId="8" xfId="0" applyNumberFormat="1" applyFont="1" applyBorder="1" applyAlignment="1">
      <alignment horizontal="right"/>
    </xf>
    <xf numFmtId="164" fontId="7" fillId="4" borderId="9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2" fontId="12" fillId="0" borderId="7" xfId="0" applyNumberFormat="1" applyFont="1" applyBorder="1" applyAlignment="1">
      <alignment horizontal="left"/>
    </xf>
    <xf numFmtId="2" fontId="13" fillId="0" borderId="7" xfId="0" applyNumberFormat="1" applyFont="1" applyBorder="1" applyAlignment="1" quotePrefix="1">
      <alignment horizontal="right"/>
    </xf>
    <xf numFmtId="2" fontId="13" fillId="0" borderId="10" xfId="0" applyNumberFormat="1" applyFont="1" applyBorder="1" applyAlignment="1" quotePrefix="1">
      <alignment horizontal="right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0" fontId="3" fillId="0" borderId="7" xfId="0" applyNumberFormat="1" applyFont="1" applyBorder="1" applyAlignment="1">
      <alignment/>
    </xf>
    <xf numFmtId="0" fontId="16" fillId="2" borderId="0" xfId="0" applyFont="1" applyFill="1" applyAlignment="1">
      <alignment/>
    </xf>
    <xf numFmtId="164" fontId="9" fillId="0" borderId="5" xfId="0" applyNumberFormat="1" applyFont="1" applyBorder="1" applyAlignment="1" quotePrefix="1">
      <alignment horizontal="right"/>
    </xf>
    <xf numFmtId="164" fontId="13" fillId="0" borderId="5" xfId="0" applyNumberFormat="1" applyFont="1" applyBorder="1" applyAlignment="1">
      <alignment horizontal="left"/>
    </xf>
    <xf numFmtId="0" fontId="3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1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10" fontId="10" fillId="0" borderId="0" xfId="0" applyNumberFormat="1" applyFont="1" applyAlignment="1">
      <alignment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10" fontId="19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10" fontId="5" fillId="2" borderId="0" xfId="0" applyNumberFormat="1" applyFont="1" applyFill="1" applyAlignment="1">
      <alignment/>
    </xf>
    <xf numFmtId="0" fontId="11" fillId="0" borderId="13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/>
    </xf>
    <xf numFmtId="164" fontId="7" fillId="4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2" fontId="3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 quotePrefix="1">
      <alignment horizontal="right"/>
    </xf>
    <xf numFmtId="2" fontId="10" fillId="0" borderId="2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5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164" fontId="5" fillId="0" borderId="3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9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Alignment="1">
      <alignment/>
    </xf>
    <xf numFmtId="164" fontId="19" fillId="2" borderId="0" xfId="0" applyNumberFormat="1" applyFont="1" applyFill="1" applyAlignment="1">
      <alignment/>
    </xf>
    <xf numFmtId="10" fontId="19" fillId="2" borderId="0" xfId="0" applyNumberFormat="1" applyFont="1" applyFill="1" applyAlignment="1">
      <alignment/>
    </xf>
    <xf numFmtId="165" fontId="21" fillId="0" borderId="2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/>
    </xf>
    <xf numFmtId="0" fontId="22" fillId="0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23" fillId="0" borderId="2" xfId="0" applyNumberFormat="1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7" fontId="2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10" fontId="1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Border="1" applyAlignment="1">
      <alignment/>
    </xf>
    <xf numFmtId="16" fontId="6" fillId="2" borderId="0" xfId="0" applyNumberFormat="1" applyFont="1" applyFill="1" applyBorder="1" applyAlignment="1" quotePrefix="1">
      <alignment horizontal="center" vertical="center" wrapText="1"/>
    </xf>
    <xf numFmtId="0" fontId="3" fillId="2" borderId="19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42" fillId="0" borderId="24" xfId="0" applyFont="1" applyBorder="1" applyAlignment="1">
      <alignment/>
    </xf>
    <xf numFmtId="0" fontId="43" fillId="0" borderId="25" xfId="0" applyFont="1" applyBorder="1" applyAlignment="1">
      <alignment horizontal="center"/>
    </xf>
    <xf numFmtId="164" fontId="43" fillId="0" borderId="26" xfId="0" applyNumberFormat="1" applyFont="1" applyBorder="1" applyAlignment="1">
      <alignment horizontal="center"/>
    </xf>
    <xf numFmtId="164" fontId="43" fillId="2" borderId="27" xfId="0" applyNumberFormat="1" applyFont="1" applyFill="1" applyBorder="1" applyAlignment="1">
      <alignment horizontal="center"/>
    </xf>
    <xf numFmtId="164" fontId="43" fillId="0" borderId="28" xfId="0" applyNumberFormat="1" applyFont="1" applyBorder="1" applyAlignment="1">
      <alignment horizontal="center"/>
    </xf>
    <xf numFmtId="0" fontId="4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2" borderId="32" xfId="0" applyFont="1" applyFill="1" applyBorder="1" applyAlignment="1">
      <alignment/>
    </xf>
    <xf numFmtId="0" fontId="42" fillId="0" borderId="25" xfId="0" applyFont="1" applyBorder="1" applyAlignment="1">
      <alignment horizontal="center"/>
    </xf>
    <xf numFmtId="2" fontId="42" fillId="0" borderId="26" xfId="0" applyNumberFormat="1" applyFont="1" applyBorder="1" applyAlignment="1">
      <alignment horizontal="center"/>
    </xf>
    <xf numFmtId="164" fontId="42" fillId="2" borderId="27" xfId="0" applyNumberFormat="1" applyFont="1" applyFill="1" applyBorder="1" applyAlignment="1">
      <alignment horizontal="center"/>
    </xf>
    <xf numFmtId="164" fontId="42" fillId="0" borderId="28" xfId="0" applyNumberFormat="1" applyFont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166" fontId="44" fillId="0" borderId="30" xfId="0" applyNumberFormat="1" applyFont="1" applyBorder="1" applyAlignment="1">
      <alignment horizontal="center"/>
    </xf>
    <xf numFmtId="10" fontId="45" fillId="2" borderId="27" xfId="0" applyNumberFormat="1" applyFont="1" applyFill="1" applyBorder="1" applyAlignment="1">
      <alignment horizontal="center"/>
    </xf>
    <xf numFmtId="0" fontId="46" fillId="2" borderId="27" xfId="0" applyFont="1" applyFill="1" applyBorder="1" applyAlignment="1">
      <alignment/>
    </xf>
    <xf numFmtId="0" fontId="42" fillId="0" borderId="28" xfId="0" applyFont="1" applyBorder="1" applyAlignment="1">
      <alignment horizontal="center"/>
    </xf>
    <xf numFmtId="166" fontId="42" fillId="0" borderId="3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2" fillId="0" borderId="33" xfId="0" applyFont="1" applyBorder="1" applyAlignment="1">
      <alignment/>
    </xf>
    <xf numFmtId="164" fontId="6" fillId="2" borderId="27" xfId="0" applyNumberFormat="1" applyFont="1" applyFill="1" applyBorder="1" applyAlignment="1">
      <alignment horizontal="left"/>
    </xf>
    <xf numFmtId="164" fontId="12" fillId="0" borderId="25" xfId="0" applyNumberFormat="1" applyFont="1" applyFill="1" applyBorder="1" applyAlignment="1">
      <alignment horizontal="left"/>
    </xf>
    <xf numFmtId="10" fontId="41" fillId="2" borderId="27" xfId="0" applyNumberFormat="1" applyFont="1" applyFill="1" applyBorder="1" applyAlignment="1">
      <alignment horizontal="center"/>
    </xf>
    <xf numFmtId="190" fontId="6" fillId="0" borderId="26" xfId="0" applyNumberFormat="1" applyFont="1" applyBorder="1" applyAlignment="1">
      <alignment horizontal="center"/>
    </xf>
    <xf numFmtId="190" fontId="47" fillId="0" borderId="28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190" fontId="42" fillId="0" borderId="26" xfId="0" applyNumberFormat="1" applyFont="1" applyBorder="1" applyAlignment="1">
      <alignment horizontal="center"/>
    </xf>
    <xf numFmtId="0" fontId="42" fillId="2" borderId="27" xfId="0" applyFont="1" applyFill="1" applyBorder="1" applyAlignment="1">
      <alignment horizontal="center"/>
    </xf>
    <xf numFmtId="190" fontId="42" fillId="0" borderId="28" xfId="0" applyNumberFormat="1" applyFont="1" applyBorder="1" applyAlignment="1">
      <alignment horizontal="center"/>
    </xf>
    <xf numFmtId="0" fontId="42" fillId="0" borderId="26" xfId="0" applyFont="1" applyBorder="1" applyAlignment="1">
      <alignment/>
    </xf>
    <xf numFmtId="190" fontId="48" fillId="0" borderId="28" xfId="0" applyNumberFormat="1" applyFont="1" applyBorder="1" applyAlignment="1">
      <alignment horizontal="center"/>
    </xf>
    <xf numFmtId="0" fontId="43" fillId="2" borderId="0" xfId="0" applyFont="1" applyFill="1" applyBorder="1" applyAlignment="1">
      <alignment/>
    </xf>
    <xf numFmtId="0" fontId="43" fillId="2" borderId="35" xfId="0" applyFont="1" applyFill="1" applyBorder="1" applyAlignment="1">
      <alignment/>
    </xf>
    <xf numFmtId="166" fontId="3" fillId="2" borderId="19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51" fillId="2" borderId="16" xfId="0" applyFont="1" applyFill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6" fontId="53" fillId="0" borderId="36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right"/>
    </xf>
    <xf numFmtId="0" fontId="36" fillId="0" borderId="20" xfId="0" applyFont="1" applyBorder="1" applyAlignment="1">
      <alignment vertical="center"/>
    </xf>
    <xf numFmtId="165" fontId="55" fillId="0" borderId="37" xfId="0" applyNumberFormat="1" applyFont="1" applyBorder="1" applyAlignment="1">
      <alignment horizontal="right" vertical="center"/>
    </xf>
    <xf numFmtId="0" fontId="56" fillId="2" borderId="19" xfId="0" applyFont="1" applyFill="1" applyBorder="1" applyAlignment="1">
      <alignment horizontal="right"/>
    </xf>
    <xf numFmtId="0" fontId="54" fillId="0" borderId="2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165" fontId="42" fillId="2" borderId="0" xfId="0" applyNumberFormat="1" applyFont="1" applyFill="1" applyBorder="1" applyAlignment="1">
      <alignment/>
    </xf>
    <xf numFmtId="168" fontId="41" fillId="0" borderId="37" xfId="0" applyNumberFormat="1" applyFont="1" applyBorder="1" applyAlignment="1">
      <alignment horizontal="right" vertical="center"/>
    </xf>
    <xf numFmtId="0" fontId="0" fillId="2" borderId="38" xfId="0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59" fillId="2" borderId="7" xfId="0" applyFont="1" applyFill="1" applyBorder="1" applyAlignment="1">
      <alignment vertical="center"/>
    </xf>
    <xf numFmtId="0" fontId="60" fillId="2" borderId="16" xfId="0" applyFont="1" applyFill="1" applyBorder="1" applyAlignment="1">
      <alignment horizontal="center" vertical="center"/>
    </xf>
    <xf numFmtId="168" fontId="59" fillId="0" borderId="16" xfId="0" applyNumberFormat="1" applyFont="1" applyBorder="1" applyAlignment="1">
      <alignment horizontal="center" vertical="center"/>
    </xf>
    <xf numFmtId="164" fontId="59" fillId="2" borderId="16" xfId="0" applyNumberFormat="1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horizontal="center" vertical="center"/>
    </xf>
    <xf numFmtId="168" fontId="47" fillId="0" borderId="16" xfId="0" applyNumberFormat="1" applyFont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/>
    </xf>
    <xf numFmtId="166" fontId="61" fillId="0" borderId="36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0" fontId="62" fillId="0" borderId="0" xfId="0" applyFont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6" fontId="21" fillId="0" borderId="0" xfId="0" applyNumberFormat="1" applyFont="1" applyBorder="1" applyAlignment="1" quotePrefix="1">
      <alignment horizontal="center" vertical="center" wrapText="1"/>
    </xf>
    <xf numFmtId="16" fontId="40" fillId="0" borderId="0" xfId="0" applyNumberFormat="1" applyFont="1" applyFill="1" applyBorder="1" applyAlignment="1" quotePrefix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16" fontId="5" fillId="0" borderId="6" xfId="0" applyNumberFormat="1" applyFont="1" applyBorder="1" applyAlignment="1" quotePrefix="1">
      <alignment horizontal="center" vertical="center" wrapText="1"/>
    </xf>
    <xf numFmtId="16" fontId="5" fillId="0" borderId="5" xfId="0" applyNumberFormat="1" applyFont="1" applyBorder="1" applyAlignment="1" quotePrefix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16" fontId="5" fillId="0" borderId="0" xfId="0" applyNumberFormat="1" applyFont="1" applyBorder="1" applyAlignment="1" quotePrefix="1">
      <alignment horizontal="center" vertical="center" wrapText="1"/>
    </xf>
    <xf numFmtId="16" fontId="7" fillId="0" borderId="5" xfId="0" applyNumberFormat="1" applyFont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ΑΓΑΘΑ ΚΑΘΗΜΕΡΙΝΟΤΗΤΑΣ - ΜΗΝΙΑΙΑ ΔΑΠΑΝΗ</a:t>
            </a:r>
            <a:r>
              <a:rPr lang="en-US" cap="none" sz="1550" b="1" i="0" u="none" baseline="0"/>
              <a:t> </a:t>
            </a:r>
          </a:p>
        </c:rich>
      </c:tx>
      <c:layout>
        <c:manualLayout>
          <c:xMode val="factor"/>
          <c:yMode val="factor"/>
          <c:x val="0.0625"/>
          <c:y val="-0.021"/>
        </c:manualLayout>
      </c:layout>
      <c:spPr>
        <a:noFill/>
        <a:ln>
          <a:noFill/>
        </a:ln>
      </c:spPr>
    </c:title>
    <c:view3D>
      <c:rotX val="14"/>
      <c:hPercent val="90"/>
      <c:rotY val="13"/>
      <c:depthPercent val="100"/>
      <c:rAngAx val="1"/>
    </c:view3D>
    <c:plotArea>
      <c:layout>
        <c:manualLayout>
          <c:xMode val="edge"/>
          <c:yMode val="edge"/>
          <c:x val="0.0185"/>
          <c:y val="0.051"/>
          <c:w val="0.94325"/>
          <c:h val="0.9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'[1]ΚΑΘΗΜΕΡ_ΣΥΝΟΨΗ'!$C$68</c:f>
              <c:strCache>
                <c:ptCount val="1"/>
                <c:pt idx="0">
                  <c:v> SUPERMARKET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'[1]ΚΑΘΗΜΕΡ_ΣΥΝΟΨΗ'!$E$67:$F$67</c:f>
              <c:numCache>
                <c:ptCount val="2"/>
                <c:pt idx="0">
                  <c:v>2004</c:v>
                </c:pt>
                <c:pt idx="1">
                  <c:v>2009</c:v>
                </c:pt>
              </c:numCache>
            </c:numRef>
          </c:cat>
          <c:val>
            <c:numRef>
              <c:f>'[1]ΚΑΘΗΜΕΡ_ΣΥΝΟΨΗ'!$E$68:$F$68</c:f>
              <c:numCache>
                <c:ptCount val="2"/>
                <c:pt idx="0">
                  <c:v>690</c:v>
                </c:pt>
                <c:pt idx="1">
                  <c:v>892.5537534484577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'[1]ΚΑΘΗΜΕΡ_ΣΥΝΟΨΗ'!$C$69</c:f>
              <c:strCache>
                <c:ptCount val="1"/>
                <c:pt idx="0">
                  <c:v>ΚΑΤΑΣΤΗΜΑΤΑ ΠΕΡΙΟΧΗΣ &amp; ΛΑΪΚΗ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'[1]ΚΑΘΗΜΕΡ_ΣΥΝΟΨΗ'!$E$67:$F$67</c:f>
              <c:numCache>
                <c:ptCount val="2"/>
                <c:pt idx="0">
                  <c:v>2004</c:v>
                </c:pt>
                <c:pt idx="1">
                  <c:v>2009</c:v>
                </c:pt>
              </c:numCache>
            </c:numRef>
          </c:cat>
          <c:val>
            <c:numRef>
              <c:f>'[1]ΚΑΘΗΜΕΡ_ΣΥΝΟΨΗ'!$E$69:$F$69</c:f>
              <c:numCache>
                <c:ptCount val="2"/>
                <c:pt idx="0">
                  <c:v>110.2</c:v>
                </c:pt>
                <c:pt idx="1">
                  <c:v>180.56</c:v>
                </c:pt>
              </c:numCache>
            </c:numRef>
          </c:val>
          <c:shape val="box"/>
        </c:ser>
        <c:overlap val="100"/>
        <c:shape val="box"/>
        <c:axId val="62943521"/>
        <c:axId val="29620778"/>
      </c:bar3D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25" b="1" i="0" u="none" baseline="0"/>
            </a:pPr>
          </a:p>
        </c:txPr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  <c:max val="1050"/>
          <c:min val="0"/>
        </c:scaling>
        <c:axPos val="l"/>
        <c:majorGridlines/>
        <c:delete val="0"/>
        <c:numFmt formatCode="[$€-2]\ #,##0" sourceLinked="0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294352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225"/>
          <c:y val="0.79075"/>
          <c:w val="0.33075"/>
          <c:h val="0.054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0.26575</cdr:y>
    </cdr:from>
    <cdr:to>
      <cdr:x>0.37825</cdr:x>
      <cdr:y>0.3075</cdr:y>
    </cdr:to>
    <cdr:sp>
      <cdr:nvSpPr>
        <cdr:cNvPr id="1" name="Rectangle 1"/>
        <cdr:cNvSpPr>
          <a:spLocks/>
        </cdr:cNvSpPr>
      </cdr:nvSpPr>
      <cdr:spPr>
        <a:xfrm>
          <a:off x="2105025" y="1819275"/>
          <a:ext cx="72390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50" b="1" i="0" u="none" baseline="0"/>
            <a:t>€ 800</a:t>
          </a:r>
        </a:p>
      </cdr:txBody>
    </cdr:sp>
  </cdr:relSizeAnchor>
  <cdr:relSizeAnchor xmlns:cdr="http://schemas.openxmlformats.org/drawingml/2006/chartDrawing">
    <cdr:from>
      <cdr:x>0.22375</cdr:x>
      <cdr:y>0.07225</cdr:y>
    </cdr:from>
    <cdr:to>
      <cdr:x>0.22375</cdr:x>
      <cdr:y>0.07225</cdr:y>
    </cdr:to>
    <cdr:sp>
      <cdr:nvSpPr>
        <cdr:cNvPr id="2" name="AutoShape 2"/>
        <cdr:cNvSpPr>
          <a:spLocks/>
        </cdr:cNvSpPr>
      </cdr:nvSpPr>
      <cdr:spPr>
        <a:xfrm>
          <a:off x="1666875" y="495300"/>
          <a:ext cx="0" cy="0"/>
        </a:xfrm>
        <a:prstGeom prst="wedgeRoundRectCallout">
          <a:avLst>
            <a:gd name="adj1" fmla="val 30504"/>
            <a:gd name="adj2" fmla="val 228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+ € 273</a:t>
          </a:r>
        </a:p>
      </cdr:txBody>
    </cdr:sp>
  </cdr:relSizeAnchor>
  <cdr:relSizeAnchor xmlns:cdr="http://schemas.openxmlformats.org/drawingml/2006/chartDrawing">
    <cdr:from>
      <cdr:x>0.66325</cdr:x>
      <cdr:y>0.07225</cdr:y>
    </cdr:from>
    <cdr:to>
      <cdr:x>0.7895</cdr:x>
      <cdr:y>0.11975</cdr:y>
    </cdr:to>
    <cdr:sp>
      <cdr:nvSpPr>
        <cdr:cNvPr id="3" name="Rectangle 3"/>
        <cdr:cNvSpPr>
          <a:spLocks/>
        </cdr:cNvSpPr>
      </cdr:nvSpPr>
      <cdr:spPr>
        <a:xfrm>
          <a:off x="4962525" y="495300"/>
          <a:ext cx="942975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50" b="1" i="0" u="none" baseline="0"/>
            <a:t>€ 1,073 81,028</a:t>
          </a:r>
        </a:p>
      </cdr:txBody>
    </cdr:sp>
  </cdr:relSizeAnchor>
  <cdr:relSizeAnchor xmlns:cdr="http://schemas.openxmlformats.org/drawingml/2006/chartDrawing">
    <cdr:from>
      <cdr:x>0.232</cdr:x>
      <cdr:y>0.91025</cdr:y>
    </cdr:from>
    <cdr:to>
      <cdr:x>0.81325</cdr:x>
      <cdr:y>0.953</cdr:y>
    </cdr:to>
    <cdr:sp>
      <cdr:nvSpPr>
        <cdr:cNvPr id="4" name="Rectangle 4"/>
        <cdr:cNvSpPr>
          <a:spLocks/>
        </cdr:cNvSpPr>
      </cdr:nvSpPr>
      <cdr:spPr>
        <a:xfrm>
          <a:off x="1733550" y="6248400"/>
          <a:ext cx="4352925" cy="295275"/>
        </a:xfrm>
        <a:prstGeom prst="roundRect">
          <a:avLst/>
        </a:prstGeom>
        <a:solidFill>
          <a:srgbClr val="FFFFFF"/>
        </a:solidFill>
        <a:ln w="317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1" u="none" baseline="0"/>
            <a:t>ΟΙΚΟΓΕΝΕΙΑ ΖΕΥΓΟΥΣ ΥΠΑΛΛΗΛΩΝ ΜΕ ΔΥΟ ΠΑΙΔΙΑ</a:t>
          </a:r>
        </a:p>
      </cdr:txBody>
    </cdr:sp>
  </cdr:relSizeAnchor>
  <cdr:relSizeAnchor xmlns:cdr="http://schemas.openxmlformats.org/drawingml/2006/chartDrawing">
    <cdr:from>
      <cdr:x>0.399</cdr:x>
      <cdr:y>0.0885</cdr:y>
    </cdr:from>
    <cdr:to>
      <cdr:x>0.399</cdr:x>
      <cdr:y>0.28075</cdr:y>
    </cdr:to>
    <cdr:sp>
      <cdr:nvSpPr>
        <cdr:cNvPr id="5" name="AutoShape 5"/>
        <cdr:cNvSpPr>
          <a:spLocks/>
        </cdr:cNvSpPr>
      </cdr:nvSpPr>
      <cdr:spPr>
        <a:xfrm flipH="1" flipV="1">
          <a:off x="2981325" y="600075"/>
          <a:ext cx="0" cy="1323975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85725</xdr:rowOff>
    </xdr:from>
    <xdr:to>
      <xdr:col>10</xdr:col>
      <xdr:colOff>571500</xdr:colOff>
      <xdr:row>14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5372100" y="3438525"/>
          <a:ext cx="1123950" cy="228600"/>
        </a:xfrm>
        <a:prstGeom prst="rightArrow">
          <a:avLst>
            <a:gd name="adj1" fmla="val 23685"/>
            <a:gd name="adj2" fmla="val -28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552450</xdr:colOff>
      <xdr:row>7</xdr:row>
      <xdr:rowOff>123825</xdr:rowOff>
    </xdr:from>
    <xdr:to>
      <xdr:col>11</xdr:col>
      <xdr:colOff>704850</xdr:colOff>
      <xdr:row>9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172325" y="1762125"/>
          <a:ext cx="152400" cy="571500"/>
        </a:xfrm>
        <a:prstGeom prst="downArrow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76200</xdr:rowOff>
    </xdr:from>
    <xdr:to>
      <xdr:col>9</xdr:col>
      <xdr:colOff>66675</xdr:colOff>
      <xdr:row>6</xdr:row>
      <xdr:rowOff>238125</xdr:rowOff>
    </xdr:to>
    <xdr:sp>
      <xdr:nvSpPr>
        <xdr:cNvPr id="3" name="AutoShape 3"/>
        <xdr:cNvSpPr>
          <a:spLocks/>
        </xdr:cNvSpPr>
      </xdr:nvSpPr>
      <xdr:spPr>
        <a:xfrm rot="16200000">
          <a:off x="5410200" y="1476375"/>
          <a:ext cx="409575" cy="161925"/>
        </a:xfrm>
        <a:prstGeom prst="downArrow">
          <a:avLst>
            <a:gd name="adj1" fmla="val 29458"/>
            <a:gd name="adj2" fmla="val -30004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123825</xdr:rowOff>
    </xdr:from>
    <xdr:to>
      <xdr:col>4</xdr:col>
      <xdr:colOff>428625</xdr:colOff>
      <xdr:row>9</xdr:row>
      <xdr:rowOff>161925</xdr:rowOff>
    </xdr:to>
    <xdr:sp>
      <xdr:nvSpPr>
        <xdr:cNvPr id="4" name="AutoShape 4"/>
        <xdr:cNvSpPr>
          <a:spLocks/>
        </xdr:cNvSpPr>
      </xdr:nvSpPr>
      <xdr:spPr>
        <a:xfrm rot="10800000">
          <a:off x="3771900" y="1762125"/>
          <a:ext cx="161925" cy="533400"/>
        </a:xfrm>
        <a:prstGeom prst="downArrow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12</xdr:row>
      <xdr:rowOff>57150</xdr:rowOff>
    </xdr:from>
    <xdr:to>
      <xdr:col>9</xdr:col>
      <xdr:colOff>95250</xdr:colOff>
      <xdr:row>12</xdr:row>
      <xdr:rowOff>238125</xdr:rowOff>
    </xdr:to>
    <xdr:sp>
      <xdr:nvSpPr>
        <xdr:cNvPr id="5" name="AutoShape 5"/>
        <xdr:cNvSpPr>
          <a:spLocks/>
        </xdr:cNvSpPr>
      </xdr:nvSpPr>
      <xdr:spPr>
        <a:xfrm rot="16200000">
          <a:off x="5400675" y="2914650"/>
          <a:ext cx="447675" cy="180975"/>
        </a:xfrm>
        <a:prstGeom prst="downArrow">
          <a:avLst>
            <a:gd name="adj1" fmla="val 29458"/>
            <a:gd name="adj2" fmla="val -30004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485775</xdr:colOff>
      <xdr:row>22</xdr:row>
      <xdr:rowOff>19050</xdr:rowOff>
    </xdr:from>
    <xdr:ext cx="7486650" cy="6867525"/>
    <xdr:graphicFrame>
      <xdr:nvGraphicFramePr>
        <xdr:cNvPr id="6" name="Chart 6"/>
        <xdr:cNvGraphicFramePr/>
      </xdr:nvGraphicFramePr>
      <xdr:xfrm>
        <a:off x="1457325" y="5219700"/>
        <a:ext cx="74866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428625</xdr:colOff>
      <xdr:row>25</xdr:row>
      <xdr:rowOff>38100</xdr:rowOff>
    </xdr:from>
    <xdr:ext cx="1104900" cy="342900"/>
    <xdr:sp>
      <xdr:nvSpPr>
        <xdr:cNvPr id="7" name="AutoShape 7"/>
        <xdr:cNvSpPr>
          <a:spLocks/>
        </xdr:cNvSpPr>
      </xdr:nvSpPr>
      <xdr:spPr>
        <a:xfrm>
          <a:off x="4667250" y="5753100"/>
          <a:ext cx="1104900" cy="342900"/>
        </a:xfrm>
        <a:prstGeom prst="wedgeRoundRectCallout">
          <a:avLst>
            <a:gd name="adj1" fmla="val -46550"/>
            <a:gd name="adj2" fmla="val 2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75" b="1" i="0" u="none" baseline="0">
              <a:solidFill>
                <a:srgbClr val="FF0000"/>
              </a:solidFill>
            </a:rPr>
            <a:t>+ 34.1%</a:t>
          </a:r>
        </a:p>
      </xdr:txBody>
    </xdr:sp>
    <xdr:clientData/>
  </xdr:oneCellAnchor>
  <xdr:twoCellAnchor>
    <xdr:from>
      <xdr:col>6</xdr:col>
      <xdr:colOff>142875</xdr:colOff>
      <xdr:row>20</xdr:row>
      <xdr:rowOff>85725</xdr:rowOff>
    </xdr:from>
    <xdr:to>
      <xdr:col>10</xdr:col>
      <xdr:colOff>571500</xdr:colOff>
      <xdr:row>20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5372100" y="4867275"/>
          <a:ext cx="1123950" cy="161925"/>
        </a:xfrm>
        <a:prstGeom prst="rightArrow">
          <a:avLst>
            <a:gd name="adj1" fmla="val 23685"/>
            <a:gd name="adj2" fmla="val -28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913;&#922;&#919;&#931;\Local%20Settings\Temporary%20Internet%20files\OLK174\PROJECT_AKRIVEIA_SPREADSHEETS_09MAR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ΝΟΨΗ"/>
      <sheetName val="ΑΝΑΛΥΣΗ"/>
      <sheetName val="ΜΙΣΘΟΙ"/>
      <sheetName val="ANALYSI_CHARTS"/>
      <sheetName val="EXELIXI_ELLEIMM"/>
      <sheetName val="ΚΑΘΗΜΕΡ_ΣΥΝΟΨΗ"/>
      <sheetName val="ΚΑΘΗΜΕΡΙΝΟΤ_ΤΕΚΜΗΡ_OCT08"/>
      <sheetName val="ΔΕΚΟ_STEGAST_DIESEL"/>
      <sheetName val="DEKO_TEKMHRIOSI"/>
      <sheetName val="END-YPOD-SYNOPSIS"/>
      <sheetName val="ΕΝΔ-ΥΠΟΔ"/>
      <sheetName val="ΑΛΛΕΣ_ΔΑΠΑΝΕΣ"/>
      <sheetName val="DANEISMOS_NOIKOKYRIWN"/>
    </sheetNames>
    <sheetDataSet>
      <sheetData sheetId="5">
        <row r="11">
          <cell r="F11">
            <v>690</v>
          </cell>
          <cell r="L11">
            <v>892.5537534484577</v>
          </cell>
        </row>
        <row r="13">
          <cell r="F13">
            <v>110.2</v>
          </cell>
          <cell r="L13">
            <v>180.56</v>
          </cell>
        </row>
        <row r="15">
          <cell r="F15">
            <v>800.2</v>
          </cell>
          <cell r="L15">
            <v>1073.1137534484576</v>
          </cell>
        </row>
        <row r="67">
          <cell r="E67">
            <v>2004</v>
          </cell>
          <cell r="F67">
            <v>2009</v>
          </cell>
        </row>
        <row r="68">
          <cell r="C68" t="str">
            <v> SUPERMARKET</v>
          </cell>
          <cell r="E68">
            <v>690</v>
          </cell>
          <cell r="F68">
            <v>892.5537534484577</v>
          </cell>
        </row>
        <row r="69">
          <cell r="C69" t="str">
            <v>ΚΑΤΑΣΤΗΜΑΤΑ ΠΕΡΙΟΧΗΣ &amp; ΛΑΪΚΗ</v>
          </cell>
          <cell r="E69">
            <v>110.2</v>
          </cell>
          <cell r="F69">
            <v>180.56</v>
          </cell>
        </row>
      </sheetData>
      <sheetData sheetId="6">
        <row r="77">
          <cell r="N77">
            <v>635.429</v>
          </cell>
          <cell r="O77">
            <v>821.9630999999997</v>
          </cell>
        </row>
        <row r="79">
          <cell r="N79">
            <v>690</v>
          </cell>
          <cell r="O79">
            <v>892.5537534484577</v>
          </cell>
        </row>
        <row r="90">
          <cell r="N90">
            <v>110.2</v>
          </cell>
          <cell r="O90">
            <v>180.56</v>
          </cell>
        </row>
        <row r="93">
          <cell r="N93">
            <v>645.284</v>
          </cell>
          <cell r="O93">
            <v>888.4155999999998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6.140625" style="0" customWidth="1"/>
    <col min="4" max="4" width="1.8515625" style="0" customWidth="1"/>
    <col min="5" max="5" width="11.00390625" style="0" customWidth="1"/>
    <col min="6" max="6" width="14.8515625" style="0" customWidth="1"/>
    <col min="7" max="7" width="3.57421875" style="0" customWidth="1"/>
    <col min="8" max="8" width="3.00390625" style="0" customWidth="1"/>
    <col min="9" max="9" width="1.28515625" style="0" customWidth="1"/>
    <col min="10" max="10" width="2.57421875" style="0" customWidth="1"/>
    <col min="11" max="11" width="10.421875" style="0" customWidth="1"/>
    <col min="12" max="12" width="15.7109375" style="0" customWidth="1"/>
    <col min="13" max="13" width="1.7109375" style="0" customWidth="1"/>
    <col min="14" max="14" width="17.7109375" style="0" customWidth="1"/>
  </cols>
  <sheetData>
    <row r="1" spans="2:14" ht="21" thickBot="1">
      <c r="B1" s="232" t="s">
        <v>176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</row>
    <row r="2" spans="2:14" ht="18">
      <c r="B2" s="235" t="s">
        <v>177</v>
      </c>
      <c r="C2" s="236"/>
      <c r="D2" s="60"/>
      <c r="E2" s="241" t="s">
        <v>4</v>
      </c>
      <c r="F2" s="241"/>
      <c r="G2" s="156"/>
      <c r="H2" s="156"/>
      <c r="I2" s="156"/>
      <c r="J2" s="156"/>
      <c r="K2" s="242" t="s">
        <v>175</v>
      </c>
      <c r="L2" s="242"/>
      <c r="M2" s="60"/>
      <c r="N2" s="157"/>
    </row>
    <row r="3" spans="2:14" ht="13.5">
      <c r="B3" s="237"/>
      <c r="C3" s="238"/>
      <c r="D3" s="60"/>
      <c r="E3" s="241"/>
      <c r="F3" s="241"/>
      <c r="G3" s="60"/>
      <c r="H3" s="60"/>
      <c r="I3" s="60"/>
      <c r="J3" s="60"/>
      <c r="K3" s="242"/>
      <c r="L3" s="242"/>
      <c r="M3" s="60"/>
      <c r="N3" s="157"/>
    </row>
    <row r="4" spans="2:14" ht="18.75" thickBot="1">
      <c r="B4" s="239"/>
      <c r="C4" s="240"/>
      <c r="D4" s="60"/>
      <c r="E4" s="158" t="s">
        <v>162</v>
      </c>
      <c r="F4" s="158" t="s">
        <v>163</v>
      </c>
      <c r="G4" s="159"/>
      <c r="H4" s="159"/>
      <c r="I4" s="159"/>
      <c r="J4" s="159"/>
      <c r="K4" s="158" t="s">
        <v>162</v>
      </c>
      <c r="L4" s="158" t="s">
        <v>163</v>
      </c>
      <c r="M4" s="60"/>
      <c r="N4" s="160" t="s">
        <v>165</v>
      </c>
    </row>
    <row r="5" spans="2:14" ht="18.75" thickBot="1">
      <c r="B5" s="161"/>
      <c r="C5" s="162"/>
      <c r="D5" s="163"/>
      <c r="E5" s="60"/>
      <c r="F5" s="60"/>
      <c r="G5" s="60"/>
      <c r="H5" s="60"/>
      <c r="I5" s="60"/>
      <c r="J5" s="60"/>
      <c r="K5" s="60"/>
      <c r="L5" s="60"/>
      <c r="M5" s="164"/>
      <c r="N5" s="157"/>
    </row>
    <row r="6" spans="2:14" ht="20.25" thickBot="1">
      <c r="B6" s="165" t="s">
        <v>166</v>
      </c>
      <c r="C6" s="166"/>
      <c r="D6" s="163"/>
      <c r="E6" s="167"/>
      <c r="F6" s="168"/>
      <c r="G6" s="169"/>
      <c r="H6" s="169"/>
      <c r="I6" s="169"/>
      <c r="J6" s="169"/>
      <c r="K6" s="167"/>
      <c r="L6" s="170"/>
      <c r="M6" s="171"/>
      <c r="N6" s="172"/>
    </row>
    <row r="7" spans="2:14" ht="18.75" thickBot="1">
      <c r="B7" s="173"/>
      <c r="C7" s="243" t="s">
        <v>164</v>
      </c>
      <c r="D7" s="174"/>
      <c r="E7" s="175">
        <v>70</v>
      </c>
      <c r="F7" s="176">
        <f>'[1]ΚΑΘΗΜΕΡΙΝΟΤ_ΤΕΚΜΗΡ_OCT08'!N77</f>
        <v>635.429</v>
      </c>
      <c r="G7" s="177"/>
      <c r="H7" s="177"/>
      <c r="I7" s="177"/>
      <c r="J7" s="177"/>
      <c r="K7" s="175">
        <v>70</v>
      </c>
      <c r="L7" s="178">
        <f>'[1]ΚΑΘΗΜΕΡΙΝΟΤ_ΤΕΚΜΗΡ_OCT08'!O77</f>
        <v>821.9630999999997</v>
      </c>
      <c r="M7" s="179"/>
      <c r="N7" s="180">
        <f>(L7-F7)/F7</f>
        <v>0.29355616441805416</v>
      </c>
    </row>
    <row r="8" spans="2:14" ht="19.5" thickBot="1">
      <c r="B8" s="173"/>
      <c r="C8" s="244"/>
      <c r="D8" s="174"/>
      <c r="E8" s="175"/>
      <c r="F8" s="176"/>
      <c r="G8" s="177"/>
      <c r="H8" s="181" t="s">
        <v>154</v>
      </c>
      <c r="I8" s="182"/>
      <c r="J8" s="182"/>
      <c r="K8" s="175"/>
      <c r="L8" s="183"/>
      <c r="M8" s="179"/>
      <c r="N8" s="184"/>
    </row>
    <row r="9" spans="2:14" ht="19.5" thickBot="1">
      <c r="B9" s="185"/>
      <c r="C9" s="186"/>
      <c r="D9" s="163"/>
      <c r="E9" s="175"/>
      <c r="F9" s="176"/>
      <c r="G9" s="177"/>
      <c r="H9" s="177"/>
      <c r="I9" s="177"/>
      <c r="J9" s="187" t="s">
        <v>154</v>
      </c>
      <c r="K9" s="188" t="s">
        <v>154</v>
      </c>
      <c r="L9" s="183"/>
      <c r="M9" s="179"/>
      <c r="N9" s="184"/>
    </row>
    <row r="10" spans="2:14" ht="19.5" thickBot="1">
      <c r="B10" s="173"/>
      <c r="C10" s="245" t="s">
        <v>173</v>
      </c>
      <c r="D10" s="174"/>
      <c r="E10" s="175"/>
      <c r="F10" s="176"/>
      <c r="G10" s="177"/>
      <c r="H10" s="189" t="s">
        <v>154</v>
      </c>
      <c r="I10" s="177"/>
      <c r="J10" s="177"/>
      <c r="K10" s="188" t="s">
        <v>167</v>
      </c>
      <c r="L10" s="183"/>
      <c r="M10" s="179"/>
      <c r="N10" s="184"/>
    </row>
    <row r="11" spans="2:14" ht="18.75" thickBot="1">
      <c r="B11" s="173"/>
      <c r="C11" s="246"/>
      <c r="D11" s="174"/>
      <c r="E11" s="175">
        <v>85</v>
      </c>
      <c r="F11" s="190">
        <f>'[1]ΚΑΘΗΜΕΡΙΝΟΤ_ΤΕΚΜΗΡ_OCT08'!N79</f>
        <v>690</v>
      </c>
      <c r="G11" s="177"/>
      <c r="H11" s="177"/>
      <c r="I11" s="177"/>
      <c r="J11" s="177"/>
      <c r="K11" s="175">
        <v>85</v>
      </c>
      <c r="L11" s="191">
        <f>'[1]ΚΑΘΗΜΕΡΙΝΟΤ_ΤΕΚΜΗΡ_OCT08'!O79</f>
        <v>892.5537534484577</v>
      </c>
      <c r="M11" s="179"/>
      <c r="N11" s="180">
        <f>(L11-F11)/F11</f>
        <v>0.2935561644180546</v>
      </c>
    </row>
    <row r="12" spans="2:14" ht="18.75" thickBot="1">
      <c r="B12" s="185"/>
      <c r="C12" s="192"/>
      <c r="D12" s="163"/>
      <c r="E12" s="175"/>
      <c r="F12" s="193"/>
      <c r="G12" s="194"/>
      <c r="H12" s="194"/>
      <c r="I12" s="194"/>
      <c r="J12" s="194"/>
      <c r="K12" s="175"/>
      <c r="L12" s="195"/>
      <c r="M12" s="179"/>
      <c r="N12" s="184"/>
    </row>
    <row r="13" spans="2:14" ht="18.75" thickBot="1">
      <c r="B13" s="165" t="s">
        <v>168</v>
      </c>
      <c r="C13" s="196"/>
      <c r="D13" s="163"/>
      <c r="E13" s="175">
        <v>9</v>
      </c>
      <c r="F13" s="190">
        <f>'[1]ΚΑΘΗΜΕΡΙΝΟΤ_ΤΕΚΜΗΡ_OCT08'!N90</f>
        <v>110.2</v>
      </c>
      <c r="G13" s="177"/>
      <c r="H13" s="177"/>
      <c r="I13" s="177"/>
      <c r="J13" s="177"/>
      <c r="K13" s="175">
        <v>9</v>
      </c>
      <c r="L13" s="197">
        <f>'[1]ΚΑΘΗΜΕΡΙΝΟΤ_ΤΕΚΜΗΡ_OCT08'!O90</f>
        <v>180.56</v>
      </c>
      <c r="M13" s="179"/>
      <c r="N13" s="180">
        <f>(L13-F13)/F13</f>
        <v>0.638475499092559</v>
      </c>
    </row>
    <row r="14" spans="2:14" ht="20.25" thickBot="1">
      <c r="B14" s="161"/>
      <c r="C14" s="60"/>
      <c r="D14" s="163"/>
      <c r="E14" s="198"/>
      <c r="F14" s="198"/>
      <c r="G14" s="198"/>
      <c r="H14" s="198"/>
      <c r="I14" s="198"/>
      <c r="J14" s="198"/>
      <c r="K14" s="198"/>
      <c r="L14" s="198"/>
      <c r="M14" s="199"/>
      <c r="N14" s="200"/>
    </row>
    <row r="15" spans="2:14" ht="24.75" thickBot="1">
      <c r="B15" s="247" t="s">
        <v>169</v>
      </c>
      <c r="C15" s="248"/>
      <c r="D15" s="201"/>
      <c r="E15" s="202" t="s">
        <v>154</v>
      </c>
      <c r="F15" s="203">
        <f>F13+F11</f>
        <v>800.2</v>
      </c>
      <c r="G15" s="204"/>
      <c r="H15" s="204"/>
      <c r="I15" s="204"/>
      <c r="J15" s="204"/>
      <c r="K15" s="205"/>
      <c r="L15" s="206">
        <f>L13+L11</f>
        <v>1073.1137534484576</v>
      </c>
      <c r="M15" s="207"/>
      <c r="N15" s="208">
        <f>(L15-F15)/F15</f>
        <v>0.3410569275786773</v>
      </c>
    </row>
    <row r="16" spans="2:14" ht="14.25" thickBot="1">
      <c r="B16" s="16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209"/>
    </row>
    <row r="17" spans="2:14" ht="26.25" thickBot="1">
      <c r="B17" s="210" t="s">
        <v>178</v>
      </c>
      <c r="C17" s="66"/>
      <c r="D17" s="60"/>
      <c r="E17" s="60"/>
      <c r="F17" s="60"/>
      <c r="G17" s="5"/>
      <c r="H17" s="5"/>
      <c r="I17" s="5"/>
      <c r="J17" s="5"/>
      <c r="K17" s="60"/>
      <c r="L17" s="60"/>
      <c r="M17" s="60"/>
      <c r="N17" s="211">
        <f>L15-F15</f>
        <v>272.91375344845756</v>
      </c>
    </row>
    <row r="18" spans="2:14" ht="14.25" thickBot="1">
      <c r="B18" s="161"/>
      <c r="C18" s="60"/>
      <c r="D18" s="60"/>
      <c r="E18" s="60"/>
      <c r="F18" s="60"/>
      <c r="G18" s="5"/>
      <c r="H18" s="5"/>
      <c r="I18" s="5"/>
      <c r="J18" s="5"/>
      <c r="K18" s="60"/>
      <c r="L18" s="60"/>
      <c r="M18" s="60"/>
      <c r="N18" s="212">
        <v>12</v>
      </c>
    </row>
    <row r="19" spans="2:14" ht="18.75" thickBot="1">
      <c r="B19" s="213" t="s">
        <v>179</v>
      </c>
      <c r="C19" s="214"/>
      <c r="D19" s="162"/>
      <c r="E19" s="215" t="s">
        <v>170</v>
      </c>
      <c r="F19" s="214"/>
      <c r="G19" s="214"/>
      <c r="H19" s="214"/>
      <c r="I19" s="214"/>
      <c r="J19" s="216"/>
      <c r="K19" s="216"/>
      <c r="L19" s="216"/>
      <c r="M19" s="217">
        <f>N17</f>
        <v>272.91375344845756</v>
      </c>
      <c r="N19" s="218">
        <f>N17*N18</f>
        <v>3274.9650413814907</v>
      </c>
    </row>
    <row r="20" spans="2:14" ht="14.25" thickBot="1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1"/>
    </row>
    <row r="21" spans="2:14" ht="19.5" thickBot="1">
      <c r="B21" s="249" t="s">
        <v>174</v>
      </c>
      <c r="C21" s="250"/>
      <c r="D21" s="222"/>
      <c r="E21" s="223" t="s">
        <v>154</v>
      </c>
      <c r="F21" s="224">
        <f>'[1]ΚΑΘΗΜΕΡΙΝΟΤ_ΤΕΚΜΗΡ_OCT08'!N93</f>
        <v>645.284</v>
      </c>
      <c r="G21" s="225"/>
      <c r="H21" s="225"/>
      <c r="I21" s="225"/>
      <c r="J21" s="225"/>
      <c r="K21" s="226"/>
      <c r="L21" s="227">
        <f>'[1]ΚΑΘΗΜΕΡΙΝΟΤ_ΤΕΚΜΗΡ_OCT08'!O93</f>
        <v>888.4155999999998</v>
      </c>
      <c r="M21" s="228"/>
      <c r="N21" s="229">
        <f>(L21-F21)/F21</f>
        <v>0.3767823160034959</v>
      </c>
    </row>
    <row r="22" spans="2:14" ht="13.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3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3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67" spans="5:6" ht="12.75">
      <c r="E67">
        <v>2004</v>
      </c>
      <c r="F67">
        <v>2009</v>
      </c>
    </row>
    <row r="68" spans="3:6" ht="12.75">
      <c r="C68" t="s">
        <v>171</v>
      </c>
      <c r="E68" s="230">
        <f>'[1]ΚΑΘΗΜΕΡ_ΣΥΝΟΨΗ'!F11</f>
        <v>690</v>
      </c>
      <c r="F68" s="230">
        <f>'[1]ΚΑΘΗΜΕΡ_ΣΥΝΟΨΗ'!L11</f>
        <v>892.5537534484577</v>
      </c>
    </row>
    <row r="69" spans="3:6" ht="12.75">
      <c r="C69" t="s">
        <v>172</v>
      </c>
      <c r="E69" s="230">
        <f>'[1]ΚΑΘΗΜΕΡ_ΣΥΝΟΨΗ'!F13</f>
        <v>110.2</v>
      </c>
      <c r="F69" s="230">
        <f>'[1]ΚΑΘΗΜΕΡ_ΣΥΝΟΨΗ'!L13</f>
        <v>180.56</v>
      </c>
    </row>
    <row r="70" spans="5:6" ht="12.75">
      <c r="E70" s="230">
        <f>'[1]ΚΑΘΗΜΕΡ_ΣΥΝΟΨΗ'!F15</f>
        <v>800.2</v>
      </c>
      <c r="F70" s="230">
        <f>'[1]ΚΑΘΗΜΕΡ_ΣΥΝΟΨΗ'!L15</f>
        <v>1073.1137534484576</v>
      </c>
    </row>
    <row r="72" ht="12.75">
      <c r="B72" s="231" t="s">
        <v>231</v>
      </c>
    </row>
  </sheetData>
  <mergeCells count="8">
    <mergeCell ref="C7:C8"/>
    <mergeCell ref="C10:C11"/>
    <mergeCell ref="B15:C15"/>
    <mergeCell ref="B21:C21"/>
    <mergeCell ref="B1:N1"/>
    <mergeCell ref="B2:C4"/>
    <mergeCell ref="E2:F3"/>
    <mergeCell ref="K2:L3"/>
  </mergeCells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workbookViewId="0" topLeftCell="A86">
      <selection activeCell="C100" sqref="C100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7.8515625" style="0" customWidth="1"/>
    <col min="4" max="4" width="41.00390625" style="0" customWidth="1"/>
    <col min="5" max="5" width="1.57421875" style="0" customWidth="1"/>
    <col min="6" max="6" width="12.421875" style="0" customWidth="1"/>
    <col min="7" max="7" width="11.00390625" style="0" customWidth="1"/>
    <col min="8" max="8" width="10.8515625" style="0" customWidth="1"/>
    <col min="9" max="9" width="13.28125" style="0" customWidth="1"/>
    <col min="10" max="10" width="3.140625" style="0" customWidth="1"/>
    <col min="11" max="11" width="18.00390625" style="0" customWidth="1"/>
    <col min="12" max="12" width="10.140625" style="0" customWidth="1"/>
    <col min="13" max="13" width="10.57421875" style="0" customWidth="1"/>
    <col min="14" max="14" width="13.28125" style="0" customWidth="1"/>
    <col min="15" max="15" width="14.57421875" style="0" customWidth="1"/>
    <col min="16" max="16" width="3.28125" style="0" customWidth="1"/>
    <col min="17" max="17" width="13.57421875" style="0" customWidth="1"/>
    <col min="18" max="18" width="11.7109375" style="0" customWidth="1"/>
  </cols>
  <sheetData>
    <row r="1" spans="2:18" ht="21" thickBot="1">
      <c r="B1" s="256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2:18" ht="36.75" thickBot="1">
      <c r="B2" s="258" t="s">
        <v>1</v>
      </c>
      <c r="C2" s="259"/>
      <c r="D2" s="260"/>
      <c r="E2" s="1"/>
      <c r="F2" s="261" t="s">
        <v>2</v>
      </c>
      <c r="G2" s="261"/>
      <c r="H2" s="261"/>
      <c r="I2" s="261"/>
      <c r="J2" s="1"/>
      <c r="K2" s="262" t="s">
        <v>3</v>
      </c>
      <c r="L2" s="262"/>
      <c r="M2" s="263"/>
      <c r="N2" s="2" t="s">
        <v>4</v>
      </c>
      <c r="O2" s="3" t="s">
        <v>5</v>
      </c>
      <c r="P2" s="4"/>
      <c r="Q2" s="264" t="s">
        <v>180</v>
      </c>
      <c r="R2" s="264"/>
    </row>
    <row r="3" spans="2:18" ht="13.5">
      <c r="B3" s="4"/>
      <c r="C3" s="4"/>
      <c r="D3" s="1"/>
      <c r="E3" s="1"/>
      <c r="F3" s="4"/>
      <c r="G3" s="4"/>
      <c r="H3" s="4"/>
      <c r="I3" s="4"/>
      <c r="J3" s="4"/>
      <c r="K3" s="5"/>
      <c r="L3" s="5"/>
      <c r="M3" s="5"/>
      <c r="N3" s="4"/>
      <c r="O3" s="4"/>
      <c r="P3" s="4"/>
      <c r="Q3" s="4"/>
      <c r="R3" s="4"/>
    </row>
    <row r="4" spans="2:18" ht="15.75">
      <c r="B4" s="1"/>
      <c r="C4" s="270" t="s">
        <v>6</v>
      </c>
      <c r="D4" s="270"/>
      <c r="E4" s="6"/>
      <c r="F4" s="271" t="s">
        <v>7</v>
      </c>
      <c r="G4" s="272"/>
      <c r="H4" s="251" t="s">
        <v>8</v>
      </c>
      <c r="I4" s="252"/>
      <c r="J4" s="1"/>
      <c r="K4" s="7" t="s">
        <v>9</v>
      </c>
      <c r="L4" s="8" t="s">
        <v>10</v>
      </c>
      <c r="M4" s="9" t="s">
        <v>10</v>
      </c>
      <c r="N4" s="10"/>
      <c r="O4" s="11"/>
      <c r="P4" s="1"/>
      <c r="Q4" s="12" t="s">
        <v>11</v>
      </c>
      <c r="R4" s="12" t="s">
        <v>12</v>
      </c>
    </row>
    <row r="5" spans="2:18" ht="13.5">
      <c r="B5" s="13" t="s">
        <v>13</v>
      </c>
      <c r="C5" s="4"/>
      <c r="D5" s="1"/>
      <c r="E5" s="6"/>
      <c r="F5" s="14"/>
      <c r="G5" s="15"/>
      <c r="H5" s="16"/>
      <c r="I5" s="15"/>
      <c r="J5" s="17"/>
      <c r="K5" s="14"/>
      <c r="L5" s="18" t="s">
        <v>14</v>
      </c>
      <c r="M5" s="19" t="s">
        <v>15</v>
      </c>
      <c r="N5" s="20"/>
      <c r="O5" s="21"/>
      <c r="P5" s="17"/>
      <c r="Q5" s="22"/>
      <c r="R5" s="22"/>
    </row>
    <row r="6" spans="2:18" ht="16.5">
      <c r="B6" s="1"/>
      <c r="C6" s="23" t="s">
        <v>16</v>
      </c>
      <c r="D6" s="6" t="s">
        <v>181</v>
      </c>
      <c r="E6" s="6"/>
      <c r="F6" s="24">
        <v>2.2</v>
      </c>
      <c r="G6" s="25" t="s">
        <v>17</v>
      </c>
      <c r="H6" s="26">
        <v>2.48</v>
      </c>
      <c r="I6" s="25" t="s">
        <v>17</v>
      </c>
      <c r="J6" s="17"/>
      <c r="K6" s="27" t="s">
        <v>18</v>
      </c>
      <c r="L6" s="28">
        <v>30</v>
      </c>
      <c r="M6" s="29">
        <v>30</v>
      </c>
      <c r="N6" s="20">
        <f>F6*L6</f>
        <v>66</v>
      </c>
      <c r="O6" s="21">
        <f>H6*M6</f>
        <v>74.4</v>
      </c>
      <c r="P6" s="17"/>
      <c r="Q6" s="22">
        <f aca="true" t="shared" si="0" ref="Q6:Q69">O6-N6</f>
        <v>8.400000000000006</v>
      </c>
      <c r="R6" s="30">
        <f aca="true" t="shared" si="1" ref="R6:R69">Q6/N6</f>
        <v>0.12727272727272737</v>
      </c>
    </row>
    <row r="7" spans="2:18" ht="16.5">
      <c r="B7" s="1"/>
      <c r="C7" s="31"/>
      <c r="D7" s="6" t="s">
        <v>182</v>
      </c>
      <c r="E7" s="6"/>
      <c r="F7" s="24">
        <v>0.69</v>
      </c>
      <c r="G7" s="25" t="s">
        <v>19</v>
      </c>
      <c r="H7" s="26">
        <v>1.58</v>
      </c>
      <c r="I7" s="25" t="s">
        <v>20</v>
      </c>
      <c r="J7" s="17"/>
      <c r="K7" s="27" t="s">
        <v>21</v>
      </c>
      <c r="L7" s="32" t="s">
        <v>22</v>
      </c>
      <c r="M7" s="33">
        <v>20</v>
      </c>
      <c r="N7" s="20">
        <f>F7*30</f>
        <v>20.7</v>
      </c>
      <c r="O7" s="21">
        <f aca="true" t="shared" si="2" ref="O7:O70">H7*M7</f>
        <v>31.6</v>
      </c>
      <c r="P7" s="17"/>
      <c r="Q7" s="22">
        <f t="shared" si="0"/>
        <v>10.900000000000002</v>
      </c>
      <c r="R7" s="30">
        <f t="shared" si="1"/>
        <v>0.5265700483091789</v>
      </c>
    </row>
    <row r="8" spans="2:18" ht="16.5">
      <c r="B8" s="1"/>
      <c r="C8" s="31"/>
      <c r="D8" s="6" t="s">
        <v>183</v>
      </c>
      <c r="E8" s="6"/>
      <c r="F8" s="24">
        <v>1.1</v>
      </c>
      <c r="G8" s="25" t="s">
        <v>19</v>
      </c>
      <c r="H8" s="26">
        <v>1.25</v>
      </c>
      <c r="I8" s="25" t="s">
        <v>19</v>
      </c>
      <c r="J8" s="17"/>
      <c r="K8" s="27" t="s">
        <v>23</v>
      </c>
      <c r="L8" s="32">
        <v>30</v>
      </c>
      <c r="M8" s="33">
        <v>30</v>
      </c>
      <c r="N8" s="20">
        <f aca="true" t="shared" si="3" ref="N8:N14">F8*L8</f>
        <v>33</v>
      </c>
      <c r="O8" s="21">
        <f t="shared" si="2"/>
        <v>37.5</v>
      </c>
      <c r="P8" s="17"/>
      <c r="Q8" s="22">
        <f t="shared" si="0"/>
        <v>4.5</v>
      </c>
      <c r="R8" s="30">
        <f t="shared" si="1"/>
        <v>0.13636363636363635</v>
      </c>
    </row>
    <row r="9" spans="2:18" ht="16.5">
      <c r="B9" s="1"/>
      <c r="C9" s="31"/>
      <c r="D9" s="6" t="s">
        <v>184</v>
      </c>
      <c r="E9" s="6"/>
      <c r="F9" s="24">
        <v>1.46</v>
      </c>
      <c r="G9" s="15" t="s">
        <v>24</v>
      </c>
      <c r="H9" s="26">
        <v>2.56</v>
      </c>
      <c r="I9" s="15" t="s">
        <v>24</v>
      </c>
      <c r="J9" s="17"/>
      <c r="K9" s="27" t="s">
        <v>25</v>
      </c>
      <c r="L9" s="28">
        <v>10</v>
      </c>
      <c r="M9" s="29">
        <v>10</v>
      </c>
      <c r="N9" s="20">
        <f t="shared" si="3"/>
        <v>14.6</v>
      </c>
      <c r="O9" s="21">
        <f t="shared" si="2"/>
        <v>25.6</v>
      </c>
      <c r="P9" s="17"/>
      <c r="Q9" s="22">
        <f t="shared" si="0"/>
        <v>11.000000000000002</v>
      </c>
      <c r="R9" s="30">
        <f t="shared" si="1"/>
        <v>0.7534246575342467</v>
      </c>
    </row>
    <row r="10" spans="2:18" ht="16.5">
      <c r="B10" s="1"/>
      <c r="C10" s="31"/>
      <c r="D10" s="6" t="s">
        <v>185</v>
      </c>
      <c r="E10" s="22"/>
      <c r="F10" s="24">
        <v>4.46</v>
      </c>
      <c r="G10" s="15" t="s">
        <v>26</v>
      </c>
      <c r="H10" s="26">
        <v>7.3</v>
      </c>
      <c r="I10" s="15" t="s">
        <v>26</v>
      </c>
      <c r="J10" s="17"/>
      <c r="K10" s="27" t="s">
        <v>27</v>
      </c>
      <c r="L10" s="28">
        <v>0.5</v>
      </c>
      <c r="M10" s="29">
        <v>0.5</v>
      </c>
      <c r="N10" s="20">
        <f t="shared" si="3"/>
        <v>2.23</v>
      </c>
      <c r="O10" s="21">
        <f t="shared" si="2"/>
        <v>3.65</v>
      </c>
      <c r="P10" s="17"/>
      <c r="Q10" s="22">
        <f t="shared" si="0"/>
        <v>1.42</v>
      </c>
      <c r="R10" s="30">
        <f t="shared" si="1"/>
        <v>0.6367713004484304</v>
      </c>
    </row>
    <row r="11" spans="2:18" ht="16.5">
      <c r="B11" s="1"/>
      <c r="C11" s="31"/>
      <c r="D11" s="6" t="s">
        <v>28</v>
      </c>
      <c r="E11" s="22"/>
      <c r="F11" s="24">
        <v>8.6</v>
      </c>
      <c r="G11" s="15" t="s">
        <v>26</v>
      </c>
      <c r="H11" s="26">
        <v>14.75</v>
      </c>
      <c r="I11" s="15" t="s">
        <v>26</v>
      </c>
      <c r="J11" s="17"/>
      <c r="K11" s="27" t="s">
        <v>27</v>
      </c>
      <c r="L11" s="28">
        <v>0.5</v>
      </c>
      <c r="M11" s="29">
        <v>0.5</v>
      </c>
      <c r="N11" s="20">
        <f t="shared" si="3"/>
        <v>4.3</v>
      </c>
      <c r="O11" s="21">
        <f t="shared" si="2"/>
        <v>7.375</v>
      </c>
      <c r="P11" s="17"/>
      <c r="Q11" s="22">
        <f t="shared" si="0"/>
        <v>3.075</v>
      </c>
      <c r="R11" s="30">
        <f t="shared" si="1"/>
        <v>0.7151162790697675</v>
      </c>
    </row>
    <row r="12" spans="2:18" ht="16.5">
      <c r="B12" s="1"/>
      <c r="C12" s="31"/>
      <c r="D12" s="6" t="s">
        <v>29</v>
      </c>
      <c r="E12" s="22"/>
      <c r="F12" s="24">
        <v>9.88</v>
      </c>
      <c r="G12" s="15" t="s">
        <v>26</v>
      </c>
      <c r="H12" s="26">
        <v>9.95</v>
      </c>
      <c r="I12" s="15" t="s">
        <v>26</v>
      </c>
      <c r="J12" s="17"/>
      <c r="K12" s="27" t="s">
        <v>27</v>
      </c>
      <c r="L12" s="28">
        <v>0.5</v>
      </c>
      <c r="M12" s="29">
        <v>0.5</v>
      </c>
      <c r="N12" s="20">
        <f t="shared" si="3"/>
        <v>4.94</v>
      </c>
      <c r="O12" s="21">
        <f t="shared" si="2"/>
        <v>4.975</v>
      </c>
      <c r="P12" s="17"/>
      <c r="Q12" s="22">
        <f t="shared" si="0"/>
        <v>0.034999999999999254</v>
      </c>
      <c r="R12" s="30">
        <f t="shared" si="1"/>
        <v>0.007085020242914828</v>
      </c>
    </row>
    <row r="13" spans="2:18" ht="15">
      <c r="B13" s="1"/>
      <c r="C13" s="31"/>
      <c r="D13" s="6" t="s">
        <v>186</v>
      </c>
      <c r="E13" s="22"/>
      <c r="F13" s="24">
        <v>7.6</v>
      </c>
      <c r="G13" s="15" t="s">
        <v>26</v>
      </c>
      <c r="H13" s="26">
        <v>10.84</v>
      </c>
      <c r="I13" s="15" t="s">
        <v>26</v>
      </c>
      <c r="J13" s="17"/>
      <c r="K13" s="34" t="s">
        <v>26</v>
      </c>
      <c r="L13" s="28">
        <v>1</v>
      </c>
      <c r="M13" s="29">
        <v>1</v>
      </c>
      <c r="N13" s="20">
        <f t="shared" si="3"/>
        <v>7.6</v>
      </c>
      <c r="O13" s="21">
        <f t="shared" si="2"/>
        <v>10.84</v>
      </c>
      <c r="P13" s="17"/>
      <c r="Q13" s="22">
        <f t="shared" si="0"/>
        <v>3.24</v>
      </c>
      <c r="R13" s="30">
        <f t="shared" si="1"/>
        <v>0.42631578947368426</v>
      </c>
    </row>
    <row r="14" spans="2:18" ht="16.5">
      <c r="B14" s="1"/>
      <c r="C14" s="31"/>
      <c r="D14" s="6" t="s">
        <v>187</v>
      </c>
      <c r="E14" s="22"/>
      <c r="F14" s="24">
        <v>3.75</v>
      </c>
      <c r="G14" s="15" t="s">
        <v>30</v>
      </c>
      <c r="H14" s="26">
        <v>4.94</v>
      </c>
      <c r="I14" s="15" t="s">
        <v>30</v>
      </c>
      <c r="J14" s="17"/>
      <c r="K14" s="27" t="s">
        <v>31</v>
      </c>
      <c r="L14" s="28">
        <v>2</v>
      </c>
      <c r="M14" s="29">
        <v>2</v>
      </c>
      <c r="N14" s="20">
        <f t="shared" si="3"/>
        <v>7.5</v>
      </c>
      <c r="O14" s="21">
        <f t="shared" si="2"/>
        <v>9.88</v>
      </c>
      <c r="P14" s="17"/>
      <c r="Q14" s="22">
        <f t="shared" si="0"/>
        <v>2.380000000000001</v>
      </c>
      <c r="R14" s="30">
        <f t="shared" si="1"/>
        <v>0.3173333333333334</v>
      </c>
    </row>
    <row r="15" spans="2:18" ht="16.5">
      <c r="B15" s="1"/>
      <c r="C15" s="23" t="s">
        <v>32</v>
      </c>
      <c r="D15" s="6" t="s">
        <v>33</v>
      </c>
      <c r="F15" s="24">
        <v>1.41</v>
      </c>
      <c r="G15" s="35" t="s">
        <v>34</v>
      </c>
      <c r="H15" s="36">
        <v>2.38</v>
      </c>
      <c r="I15" s="35" t="s">
        <v>35</v>
      </c>
      <c r="J15" s="17"/>
      <c r="K15" s="27" t="s">
        <v>23</v>
      </c>
      <c r="L15" s="32" t="s">
        <v>36</v>
      </c>
      <c r="M15" s="33">
        <v>5</v>
      </c>
      <c r="N15" s="20">
        <f>F15*10</f>
        <v>14.1</v>
      </c>
      <c r="O15" s="21">
        <f t="shared" si="2"/>
        <v>11.899999999999999</v>
      </c>
      <c r="P15" s="17"/>
      <c r="Q15" s="22">
        <f t="shared" si="0"/>
        <v>-2.200000000000001</v>
      </c>
      <c r="R15" s="30">
        <f t="shared" si="1"/>
        <v>-0.15602836879432633</v>
      </c>
    </row>
    <row r="16" spans="2:18" ht="16.5">
      <c r="B16" s="1"/>
      <c r="C16" s="31"/>
      <c r="D16" s="6" t="s">
        <v>188</v>
      </c>
      <c r="F16" s="24">
        <v>2.72</v>
      </c>
      <c r="G16" s="35" t="s">
        <v>37</v>
      </c>
      <c r="H16" s="36">
        <v>1.9</v>
      </c>
      <c r="I16" s="35" t="s">
        <v>38</v>
      </c>
      <c r="J16" s="17"/>
      <c r="K16" s="27" t="s">
        <v>39</v>
      </c>
      <c r="L16" s="28">
        <f>5/10</f>
        <v>0.5</v>
      </c>
      <c r="M16" s="29">
        <v>10</v>
      </c>
      <c r="N16" s="20">
        <f>F16*5</f>
        <v>13.600000000000001</v>
      </c>
      <c r="O16" s="21">
        <f t="shared" si="2"/>
        <v>19</v>
      </c>
      <c r="P16" s="17"/>
      <c r="Q16" s="22">
        <f t="shared" si="0"/>
        <v>5.399999999999999</v>
      </c>
      <c r="R16" s="30">
        <f t="shared" si="1"/>
        <v>0.39705882352941163</v>
      </c>
    </row>
    <row r="17" spans="2:18" ht="16.5">
      <c r="B17" s="1"/>
      <c r="C17" s="31"/>
      <c r="D17" s="6" t="s">
        <v>189</v>
      </c>
      <c r="F17" s="24">
        <v>5.07</v>
      </c>
      <c r="G17" s="35" t="s">
        <v>40</v>
      </c>
      <c r="H17" s="26">
        <v>5.62</v>
      </c>
      <c r="I17" s="35" t="s">
        <v>40</v>
      </c>
      <c r="J17" s="17"/>
      <c r="K17" s="27" t="s">
        <v>41</v>
      </c>
      <c r="L17" s="28">
        <v>4</v>
      </c>
      <c r="M17" s="29">
        <v>4</v>
      </c>
      <c r="N17" s="20">
        <f>F17*L17</f>
        <v>20.28</v>
      </c>
      <c r="O17" s="21">
        <f t="shared" si="2"/>
        <v>22.48</v>
      </c>
      <c r="P17" s="17"/>
      <c r="Q17" s="22">
        <f t="shared" si="0"/>
        <v>2.1999999999999993</v>
      </c>
      <c r="R17" s="30">
        <f t="shared" si="1"/>
        <v>0.10848126232741613</v>
      </c>
    </row>
    <row r="18" spans="2:18" ht="16.5">
      <c r="B18" s="1"/>
      <c r="C18" s="31"/>
      <c r="D18" s="6" t="s">
        <v>190</v>
      </c>
      <c r="F18" s="24">
        <v>1.76</v>
      </c>
      <c r="G18" s="35" t="s">
        <v>27</v>
      </c>
      <c r="H18" s="26">
        <v>2.37</v>
      </c>
      <c r="I18" s="35" t="s">
        <v>42</v>
      </c>
      <c r="J18" s="17"/>
      <c r="K18" s="27" t="s">
        <v>43</v>
      </c>
      <c r="L18" s="32" t="s">
        <v>44</v>
      </c>
      <c r="M18" s="29">
        <v>7.5</v>
      </c>
      <c r="N18" s="20">
        <f>F18*6</f>
        <v>10.56</v>
      </c>
      <c r="O18" s="21">
        <f t="shared" si="2"/>
        <v>17.775000000000002</v>
      </c>
      <c r="P18" s="17"/>
      <c r="Q18" s="22">
        <f t="shared" si="0"/>
        <v>7.215000000000002</v>
      </c>
      <c r="R18" s="30">
        <f t="shared" si="1"/>
        <v>0.6832386363636365</v>
      </c>
    </row>
    <row r="19" spans="2:18" ht="16.5">
      <c r="B19" s="1"/>
      <c r="C19" s="31"/>
      <c r="D19" s="6" t="s">
        <v>191</v>
      </c>
      <c r="F19" s="24">
        <v>2.96</v>
      </c>
      <c r="G19" s="35" t="s">
        <v>27</v>
      </c>
      <c r="H19" s="26">
        <v>3.05</v>
      </c>
      <c r="I19" s="35" t="s">
        <v>45</v>
      </c>
      <c r="J19" s="17"/>
      <c r="K19" s="27" t="s">
        <v>46</v>
      </c>
      <c r="L19" s="32" t="s">
        <v>47</v>
      </c>
      <c r="M19" s="33">
        <v>4</v>
      </c>
      <c r="N19" s="20">
        <f>F19*3</f>
        <v>8.879999999999999</v>
      </c>
      <c r="O19" s="21">
        <f t="shared" si="2"/>
        <v>12.2</v>
      </c>
      <c r="P19" s="17"/>
      <c r="Q19" s="22">
        <f t="shared" si="0"/>
        <v>3.3200000000000003</v>
      </c>
      <c r="R19" s="30">
        <f t="shared" si="1"/>
        <v>0.37387387387387394</v>
      </c>
    </row>
    <row r="20" spans="2:18" ht="15">
      <c r="B20" s="1"/>
      <c r="C20" s="31"/>
      <c r="D20" s="6" t="s">
        <v>192</v>
      </c>
      <c r="E20" s="22"/>
      <c r="F20" s="24">
        <v>0.66</v>
      </c>
      <c r="G20" s="15" t="s">
        <v>48</v>
      </c>
      <c r="H20" s="26">
        <v>0.6</v>
      </c>
      <c r="I20" s="15" t="s">
        <v>49</v>
      </c>
      <c r="J20" s="17"/>
      <c r="K20" s="37" t="s">
        <v>50</v>
      </c>
      <c r="L20" s="28" t="s">
        <v>51</v>
      </c>
      <c r="M20" s="29">
        <v>12.2</v>
      </c>
      <c r="N20" s="20">
        <f>F20*8</f>
        <v>5.28</v>
      </c>
      <c r="O20" s="21">
        <f t="shared" si="2"/>
        <v>7.319999999999999</v>
      </c>
      <c r="P20" s="17"/>
      <c r="Q20" s="22">
        <f t="shared" si="0"/>
        <v>2.039999999999999</v>
      </c>
      <c r="R20" s="30">
        <f t="shared" si="1"/>
        <v>0.3863636363636362</v>
      </c>
    </row>
    <row r="21" spans="2:18" ht="15">
      <c r="B21" s="1"/>
      <c r="C21" s="31"/>
      <c r="D21" s="6" t="s">
        <v>192</v>
      </c>
      <c r="E21" s="22"/>
      <c r="F21" s="24">
        <v>0.48</v>
      </c>
      <c r="G21" s="15" t="s">
        <v>52</v>
      </c>
      <c r="H21" s="26">
        <v>0.6</v>
      </c>
      <c r="I21" s="15" t="s">
        <v>52</v>
      </c>
      <c r="J21" s="17"/>
      <c r="K21" s="37" t="s">
        <v>53</v>
      </c>
      <c r="L21" s="32">
        <v>8</v>
      </c>
      <c r="M21" s="33">
        <v>8</v>
      </c>
      <c r="N21" s="20">
        <f>F21*8</f>
        <v>3.84</v>
      </c>
      <c r="O21" s="21">
        <f t="shared" si="2"/>
        <v>4.8</v>
      </c>
      <c r="P21" s="17"/>
      <c r="Q21" s="22">
        <f t="shared" si="0"/>
        <v>0.96</v>
      </c>
      <c r="R21" s="30">
        <f t="shared" si="1"/>
        <v>0.25</v>
      </c>
    </row>
    <row r="22" spans="2:18" ht="16.5">
      <c r="B22" s="1"/>
      <c r="C22" s="23" t="s">
        <v>54</v>
      </c>
      <c r="D22" s="6" t="s">
        <v>55</v>
      </c>
      <c r="E22" s="22"/>
      <c r="F22" s="24">
        <v>1</v>
      </c>
      <c r="G22" s="15" t="s">
        <v>26</v>
      </c>
      <c r="H22" s="26">
        <v>1.63</v>
      </c>
      <c r="I22" s="15" t="s">
        <v>26</v>
      </c>
      <c r="J22" s="17"/>
      <c r="K22" s="27" t="s">
        <v>56</v>
      </c>
      <c r="L22" s="28">
        <v>8</v>
      </c>
      <c r="M22" s="29">
        <v>8</v>
      </c>
      <c r="N22" s="20">
        <f>F22*L22</f>
        <v>8</v>
      </c>
      <c r="O22" s="21">
        <f t="shared" si="2"/>
        <v>13.04</v>
      </c>
      <c r="P22" s="17"/>
      <c r="Q22" s="22">
        <f t="shared" si="0"/>
        <v>5.039999999999999</v>
      </c>
      <c r="R22" s="30">
        <f t="shared" si="1"/>
        <v>0.6299999999999999</v>
      </c>
    </row>
    <row r="23" spans="2:18" ht="16.5">
      <c r="B23" s="1"/>
      <c r="C23" s="31"/>
      <c r="D23" s="6" t="s">
        <v>57</v>
      </c>
      <c r="E23" s="22"/>
      <c r="F23" s="24">
        <v>0.28</v>
      </c>
      <c r="G23" s="15" t="s">
        <v>52</v>
      </c>
      <c r="H23" s="26">
        <v>0.3</v>
      </c>
      <c r="I23" s="15" t="s">
        <v>52</v>
      </c>
      <c r="J23" s="17"/>
      <c r="K23" s="27" t="s">
        <v>58</v>
      </c>
      <c r="L23" s="28">
        <v>4</v>
      </c>
      <c r="M23" s="29">
        <v>4</v>
      </c>
      <c r="N23" s="20">
        <f>F23*L23</f>
        <v>1.12</v>
      </c>
      <c r="O23" s="21">
        <f t="shared" si="2"/>
        <v>1.2</v>
      </c>
      <c r="P23" s="17"/>
      <c r="Q23" s="22">
        <f t="shared" si="0"/>
        <v>0.07999999999999985</v>
      </c>
      <c r="R23" s="30">
        <f t="shared" si="1"/>
        <v>0.07142857142857129</v>
      </c>
    </row>
    <row r="24" spans="2:18" ht="16.5">
      <c r="B24" s="1"/>
      <c r="C24" s="31"/>
      <c r="D24" s="6" t="s">
        <v>59</v>
      </c>
      <c r="E24" s="22"/>
      <c r="F24" s="24">
        <v>0.45</v>
      </c>
      <c r="G24" s="15" t="s">
        <v>52</v>
      </c>
      <c r="H24" s="26">
        <v>0.74</v>
      </c>
      <c r="I24" s="15" t="s">
        <v>52</v>
      </c>
      <c r="J24" s="17"/>
      <c r="K24" s="27" t="s">
        <v>58</v>
      </c>
      <c r="L24" s="28">
        <v>4</v>
      </c>
      <c r="M24" s="29">
        <v>4</v>
      </c>
      <c r="N24" s="20">
        <f>F24*L24</f>
        <v>1.8</v>
      </c>
      <c r="O24" s="21">
        <f t="shared" si="2"/>
        <v>2.96</v>
      </c>
      <c r="P24" s="17"/>
      <c r="Q24" s="22">
        <f t="shared" si="0"/>
        <v>1.16</v>
      </c>
      <c r="R24" s="30">
        <f t="shared" si="1"/>
        <v>0.6444444444444444</v>
      </c>
    </row>
    <row r="25" spans="2:18" ht="16.5">
      <c r="B25" s="1"/>
      <c r="C25" s="31"/>
      <c r="D25" s="6" t="s">
        <v>60</v>
      </c>
      <c r="E25" s="22"/>
      <c r="F25" s="24">
        <v>0.6</v>
      </c>
      <c r="G25" s="15" t="s">
        <v>52</v>
      </c>
      <c r="H25" s="26">
        <v>0.75</v>
      </c>
      <c r="I25" s="15" t="s">
        <v>52</v>
      </c>
      <c r="J25" s="17"/>
      <c r="K25" s="27" t="s">
        <v>58</v>
      </c>
      <c r="L25" s="28">
        <v>4</v>
      </c>
      <c r="M25" s="29">
        <v>4</v>
      </c>
      <c r="N25" s="20">
        <f>F25*L25</f>
        <v>2.4</v>
      </c>
      <c r="O25" s="21">
        <f t="shared" si="2"/>
        <v>3</v>
      </c>
      <c r="P25" s="17"/>
      <c r="Q25" s="22">
        <f t="shared" si="0"/>
        <v>0.6000000000000001</v>
      </c>
      <c r="R25" s="30">
        <f t="shared" si="1"/>
        <v>0.25000000000000006</v>
      </c>
    </row>
    <row r="26" spans="2:18" ht="15">
      <c r="B26" s="1"/>
      <c r="C26" s="31"/>
      <c r="D26" s="6" t="s">
        <v>61</v>
      </c>
      <c r="F26" s="24">
        <v>3.92</v>
      </c>
      <c r="G26" s="15" t="s">
        <v>62</v>
      </c>
      <c r="H26" s="26">
        <v>3.9</v>
      </c>
      <c r="I26" s="15" t="s">
        <v>63</v>
      </c>
      <c r="J26" s="17"/>
      <c r="K26" s="37" t="s">
        <v>64</v>
      </c>
      <c r="L26" s="32" t="s">
        <v>65</v>
      </c>
      <c r="M26" s="33">
        <v>2</v>
      </c>
      <c r="N26" s="20">
        <f>F26*1.6</f>
        <v>6.272</v>
      </c>
      <c r="O26" s="21">
        <f t="shared" si="2"/>
        <v>7.8</v>
      </c>
      <c r="P26" s="17"/>
      <c r="Q26" s="22">
        <f t="shared" si="0"/>
        <v>1.5279999999999996</v>
      </c>
      <c r="R26" s="30">
        <f t="shared" si="1"/>
        <v>0.24362244897959176</v>
      </c>
    </row>
    <row r="27" spans="2:18" ht="16.5">
      <c r="B27" s="1"/>
      <c r="C27" s="23" t="s">
        <v>66</v>
      </c>
      <c r="D27" s="6" t="s">
        <v>67</v>
      </c>
      <c r="E27" s="22"/>
      <c r="F27" s="24">
        <v>1.23</v>
      </c>
      <c r="G27" s="15" t="s">
        <v>68</v>
      </c>
      <c r="H27" s="26">
        <v>1.64</v>
      </c>
      <c r="I27" s="15" t="s">
        <v>68</v>
      </c>
      <c r="J27" s="17"/>
      <c r="K27" s="27" t="s">
        <v>69</v>
      </c>
      <c r="L27" s="28">
        <v>2</v>
      </c>
      <c r="M27" s="29">
        <v>2</v>
      </c>
      <c r="N27" s="20">
        <f>F27*L27</f>
        <v>2.46</v>
      </c>
      <c r="O27" s="21">
        <f t="shared" si="2"/>
        <v>3.28</v>
      </c>
      <c r="P27" s="17"/>
      <c r="Q27" s="22">
        <f t="shared" si="0"/>
        <v>0.8199999999999998</v>
      </c>
      <c r="R27" s="30">
        <f t="shared" si="1"/>
        <v>0.33333333333333326</v>
      </c>
    </row>
    <row r="28" spans="2:18" ht="16.5">
      <c r="B28" s="1"/>
      <c r="C28" s="31"/>
      <c r="D28" s="6" t="s">
        <v>70</v>
      </c>
      <c r="E28" s="22"/>
      <c r="F28" s="24">
        <v>1.05</v>
      </c>
      <c r="G28" s="15" t="s">
        <v>71</v>
      </c>
      <c r="H28" s="26">
        <v>1.24</v>
      </c>
      <c r="I28" s="15" t="s">
        <v>71</v>
      </c>
      <c r="J28" s="17"/>
      <c r="K28" s="27" t="s">
        <v>69</v>
      </c>
      <c r="L28" s="28">
        <v>2</v>
      </c>
      <c r="M28" s="29">
        <v>2</v>
      </c>
      <c r="N28" s="20">
        <f>F28*L28</f>
        <v>2.1</v>
      </c>
      <c r="O28" s="21">
        <f t="shared" si="2"/>
        <v>2.48</v>
      </c>
      <c r="P28" s="17"/>
      <c r="Q28" s="22">
        <f t="shared" si="0"/>
        <v>0.3799999999999999</v>
      </c>
      <c r="R28" s="30">
        <f t="shared" si="1"/>
        <v>0.1809523809523809</v>
      </c>
    </row>
    <row r="29" spans="2:18" ht="16.5">
      <c r="B29" s="1"/>
      <c r="C29" s="31"/>
      <c r="D29" s="6" t="s">
        <v>72</v>
      </c>
      <c r="E29" s="22"/>
      <c r="F29" s="24">
        <v>1.54</v>
      </c>
      <c r="G29" s="15" t="s">
        <v>73</v>
      </c>
      <c r="H29" s="26">
        <v>2.4</v>
      </c>
      <c r="I29" s="15" t="s">
        <v>73</v>
      </c>
      <c r="J29" s="17"/>
      <c r="K29" s="27" t="s">
        <v>74</v>
      </c>
      <c r="L29" s="28">
        <v>4</v>
      </c>
      <c r="M29" s="29">
        <v>4</v>
      </c>
      <c r="N29" s="20">
        <f>F29*L29</f>
        <v>6.16</v>
      </c>
      <c r="O29" s="21">
        <f t="shared" si="2"/>
        <v>9.6</v>
      </c>
      <c r="P29" s="17"/>
      <c r="Q29" s="22">
        <f t="shared" si="0"/>
        <v>3.4399999999999995</v>
      </c>
      <c r="R29" s="30">
        <f t="shared" si="1"/>
        <v>0.5584415584415583</v>
      </c>
    </row>
    <row r="30" spans="2:18" ht="16.5">
      <c r="B30" s="1"/>
      <c r="C30" s="31"/>
      <c r="D30" s="6" t="s">
        <v>193</v>
      </c>
      <c r="E30" s="22"/>
      <c r="F30" s="24">
        <v>2.65</v>
      </c>
      <c r="G30" s="15" t="s">
        <v>75</v>
      </c>
      <c r="H30" s="26">
        <v>3.55</v>
      </c>
      <c r="I30" s="15" t="s">
        <v>75</v>
      </c>
      <c r="J30" s="17"/>
      <c r="K30" s="27" t="s">
        <v>53</v>
      </c>
      <c r="L30" s="28">
        <v>8</v>
      </c>
      <c r="M30" s="29">
        <v>8</v>
      </c>
      <c r="N30" s="20">
        <f>F30*L30</f>
        <v>21.2</v>
      </c>
      <c r="O30" s="21">
        <f t="shared" si="2"/>
        <v>28.4</v>
      </c>
      <c r="P30" s="17"/>
      <c r="Q30" s="22">
        <f t="shared" si="0"/>
        <v>7.199999999999999</v>
      </c>
      <c r="R30" s="30">
        <f t="shared" si="1"/>
        <v>0.33962264150943394</v>
      </c>
    </row>
    <row r="31" spans="2:18" ht="16.5">
      <c r="B31" s="1"/>
      <c r="C31" s="31"/>
      <c r="D31" s="6" t="s">
        <v>194</v>
      </c>
      <c r="E31" s="22"/>
      <c r="F31" s="24">
        <v>2.12</v>
      </c>
      <c r="G31" s="15" t="s">
        <v>76</v>
      </c>
      <c r="H31" s="26">
        <v>2.68</v>
      </c>
      <c r="I31" s="15" t="s">
        <v>77</v>
      </c>
      <c r="J31" s="17"/>
      <c r="K31" s="27" t="s">
        <v>78</v>
      </c>
      <c r="L31" s="32" t="s">
        <v>79</v>
      </c>
      <c r="M31" s="33">
        <v>4.17</v>
      </c>
      <c r="N31" s="20">
        <f>F31*4</f>
        <v>8.48</v>
      </c>
      <c r="O31" s="21">
        <f t="shared" si="2"/>
        <v>11.175600000000001</v>
      </c>
      <c r="P31" s="17"/>
      <c r="Q31" s="22">
        <f t="shared" si="0"/>
        <v>2.6956000000000007</v>
      </c>
      <c r="R31" s="30">
        <f t="shared" si="1"/>
        <v>0.3178773584905661</v>
      </c>
    </row>
    <row r="32" spans="2:18" ht="16.5">
      <c r="B32" s="1"/>
      <c r="C32" s="31"/>
      <c r="D32" s="6" t="s">
        <v>195</v>
      </c>
      <c r="E32" s="22"/>
      <c r="F32" s="24">
        <v>2.18</v>
      </c>
      <c r="G32" s="15" t="s">
        <v>26</v>
      </c>
      <c r="H32" s="26">
        <v>2.8</v>
      </c>
      <c r="I32" s="15" t="s">
        <v>80</v>
      </c>
      <c r="J32" s="17"/>
      <c r="K32" s="27" t="s">
        <v>64</v>
      </c>
      <c r="L32" s="28" t="s">
        <v>81</v>
      </c>
      <c r="M32" s="29">
        <v>4</v>
      </c>
      <c r="N32" s="20">
        <f>F32*2</f>
        <v>4.36</v>
      </c>
      <c r="O32" s="21">
        <f t="shared" si="2"/>
        <v>11.2</v>
      </c>
      <c r="P32" s="17"/>
      <c r="Q32" s="22">
        <f t="shared" si="0"/>
        <v>6.839999999999999</v>
      </c>
      <c r="R32" s="30">
        <f t="shared" si="1"/>
        <v>1.568807339449541</v>
      </c>
    </row>
    <row r="33" spans="2:18" ht="16.5">
      <c r="B33" s="1"/>
      <c r="C33" s="23" t="s">
        <v>82</v>
      </c>
      <c r="D33" s="6" t="s">
        <v>196</v>
      </c>
      <c r="E33" s="22"/>
      <c r="F33" s="24">
        <v>0.6</v>
      </c>
      <c r="G33" s="15" t="s">
        <v>52</v>
      </c>
      <c r="H33" s="26">
        <v>0.98</v>
      </c>
      <c r="I33" s="15" t="s">
        <v>52</v>
      </c>
      <c r="J33" s="17"/>
      <c r="K33" s="27" t="s">
        <v>83</v>
      </c>
      <c r="L33" s="28">
        <v>4</v>
      </c>
      <c r="M33" s="29">
        <v>4</v>
      </c>
      <c r="N33" s="20">
        <f aca="true" t="shared" si="4" ref="N33:N48">F33*L33</f>
        <v>2.4</v>
      </c>
      <c r="O33" s="21">
        <f t="shared" si="2"/>
        <v>3.92</v>
      </c>
      <c r="P33" s="17"/>
      <c r="Q33" s="22">
        <f t="shared" si="0"/>
        <v>1.52</v>
      </c>
      <c r="R33" s="30">
        <f t="shared" si="1"/>
        <v>0.6333333333333334</v>
      </c>
    </row>
    <row r="34" spans="2:18" ht="16.5">
      <c r="B34" s="1"/>
      <c r="C34" s="31"/>
      <c r="D34" s="6" t="s">
        <v>84</v>
      </c>
      <c r="E34" s="22"/>
      <c r="F34" s="24">
        <v>0.63</v>
      </c>
      <c r="G34" s="15" t="s">
        <v>85</v>
      </c>
      <c r="H34" s="26">
        <v>0.92</v>
      </c>
      <c r="I34" s="15" t="s">
        <v>85</v>
      </c>
      <c r="J34" s="17"/>
      <c r="K34" s="27" t="s">
        <v>31</v>
      </c>
      <c r="L34" s="28">
        <v>2</v>
      </c>
      <c r="M34" s="29">
        <v>2</v>
      </c>
      <c r="N34" s="20">
        <f t="shared" si="4"/>
        <v>1.26</v>
      </c>
      <c r="O34" s="21">
        <f t="shared" si="2"/>
        <v>1.84</v>
      </c>
      <c r="P34" s="17"/>
      <c r="Q34" s="22">
        <f t="shared" si="0"/>
        <v>0.5800000000000001</v>
      </c>
      <c r="R34" s="30">
        <f t="shared" si="1"/>
        <v>0.46031746031746035</v>
      </c>
    </row>
    <row r="35" spans="2:18" ht="16.5">
      <c r="B35" s="1"/>
      <c r="C35" s="31"/>
      <c r="D35" s="6" t="s">
        <v>197</v>
      </c>
      <c r="E35" s="22"/>
      <c r="F35" s="24">
        <v>1.44</v>
      </c>
      <c r="G35" s="15" t="s">
        <v>52</v>
      </c>
      <c r="H35" s="26">
        <v>1.54</v>
      </c>
      <c r="I35" s="15" t="s">
        <v>52</v>
      </c>
      <c r="J35" s="17"/>
      <c r="K35" s="27" t="s">
        <v>52</v>
      </c>
      <c r="L35" s="28">
        <v>1</v>
      </c>
      <c r="M35" s="29">
        <v>1</v>
      </c>
      <c r="N35" s="20">
        <f t="shared" si="4"/>
        <v>1.44</v>
      </c>
      <c r="O35" s="21">
        <f t="shared" si="2"/>
        <v>1.54</v>
      </c>
      <c r="P35" s="17"/>
      <c r="Q35" s="22">
        <f t="shared" si="0"/>
        <v>0.10000000000000009</v>
      </c>
      <c r="R35" s="30">
        <f t="shared" si="1"/>
        <v>0.0694444444444445</v>
      </c>
    </row>
    <row r="36" spans="2:18" ht="16.5">
      <c r="B36" s="1"/>
      <c r="C36" s="31"/>
      <c r="D36" s="6" t="s">
        <v>198</v>
      </c>
      <c r="E36" s="22"/>
      <c r="F36" s="24">
        <v>1.44</v>
      </c>
      <c r="G36" s="15" t="s">
        <v>52</v>
      </c>
      <c r="H36" s="26">
        <v>1.54</v>
      </c>
      <c r="I36" s="15" t="s">
        <v>52</v>
      </c>
      <c r="J36" s="17"/>
      <c r="K36" s="27" t="s">
        <v>52</v>
      </c>
      <c r="L36" s="28">
        <v>1</v>
      </c>
      <c r="M36" s="29">
        <v>1</v>
      </c>
      <c r="N36" s="20">
        <f t="shared" si="4"/>
        <v>1.44</v>
      </c>
      <c r="O36" s="21">
        <f t="shared" si="2"/>
        <v>1.54</v>
      </c>
      <c r="P36" s="17"/>
      <c r="Q36" s="22">
        <f t="shared" si="0"/>
        <v>0.10000000000000009</v>
      </c>
      <c r="R36" s="30">
        <f t="shared" si="1"/>
        <v>0.0694444444444445</v>
      </c>
    </row>
    <row r="37" spans="2:18" ht="16.5">
      <c r="B37" s="1"/>
      <c r="C37" s="23" t="s">
        <v>86</v>
      </c>
      <c r="D37" s="6" t="s">
        <v>87</v>
      </c>
      <c r="E37" s="22"/>
      <c r="F37" s="24">
        <v>6.2</v>
      </c>
      <c r="G37" s="15" t="s">
        <v>26</v>
      </c>
      <c r="H37" s="26">
        <v>7.5</v>
      </c>
      <c r="I37" s="15" t="s">
        <v>26</v>
      </c>
      <c r="J37" s="17"/>
      <c r="K37" s="27" t="s">
        <v>88</v>
      </c>
      <c r="L37" s="28">
        <v>8</v>
      </c>
      <c r="M37" s="29">
        <v>8</v>
      </c>
      <c r="N37" s="20">
        <f t="shared" si="4"/>
        <v>49.6</v>
      </c>
      <c r="O37" s="21">
        <f t="shared" si="2"/>
        <v>60</v>
      </c>
      <c r="P37" s="17"/>
      <c r="Q37" s="22">
        <f t="shared" si="0"/>
        <v>10.399999999999999</v>
      </c>
      <c r="R37" s="30">
        <f t="shared" si="1"/>
        <v>0.20967741935483866</v>
      </c>
    </row>
    <row r="38" spans="2:18" ht="16.5">
      <c r="B38" s="1"/>
      <c r="C38" s="31"/>
      <c r="D38" s="6" t="s">
        <v>89</v>
      </c>
      <c r="E38" s="22"/>
      <c r="F38" s="24">
        <v>6.55</v>
      </c>
      <c r="G38" s="15" t="s">
        <v>26</v>
      </c>
      <c r="H38" s="26">
        <v>8.46</v>
      </c>
      <c r="I38" s="15" t="s">
        <v>26</v>
      </c>
      <c r="J38" s="17"/>
      <c r="K38" s="27" t="s">
        <v>88</v>
      </c>
      <c r="L38" s="28">
        <v>8</v>
      </c>
      <c r="M38" s="29">
        <v>8</v>
      </c>
      <c r="N38" s="20">
        <f t="shared" si="4"/>
        <v>52.4</v>
      </c>
      <c r="O38" s="21">
        <f t="shared" si="2"/>
        <v>67.68</v>
      </c>
      <c r="P38" s="17"/>
      <c r="Q38" s="22">
        <f t="shared" si="0"/>
        <v>15.280000000000008</v>
      </c>
      <c r="R38" s="30">
        <f t="shared" si="1"/>
        <v>0.29160305343511467</v>
      </c>
    </row>
    <row r="39" spans="2:18" ht="16.5">
      <c r="B39" s="1"/>
      <c r="C39" s="31"/>
      <c r="D39" s="6" t="s">
        <v>90</v>
      </c>
      <c r="E39" s="22"/>
      <c r="F39" s="24">
        <v>7.4</v>
      </c>
      <c r="G39" s="15" t="s">
        <v>26</v>
      </c>
      <c r="H39" s="26">
        <v>9.6</v>
      </c>
      <c r="I39" s="15" t="s">
        <v>26</v>
      </c>
      <c r="J39" s="17"/>
      <c r="K39" s="27" t="s">
        <v>88</v>
      </c>
      <c r="L39" s="28">
        <v>8</v>
      </c>
      <c r="M39" s="29">
        <v>8</v>
      </c>
      <c r="N39" s="20">
        <f t="shared" si="4"/>
        <v>59.2</v>
      </c>
      <c r="O39" s="21">
        <f t="shared" si="2"/>
        <v>76.8</v>
      </c>
      <c r="P39" s="17"/>
      <c r="Q39" s="22">
        <f t="shared" si="0"/>
        <v>17.599999999999994</v>
      </c>
      <c r="R39" s="30">
        <f t="shared" si="1"/>
        <v>0.2972972972972972</v>
      </c>
    </row>
    <row r="40" spans="2:18" ht="16.5">
      <c r="B40" s="1"/>
      <c r="C40" s="31"/>
      <c r="D40" s="6" t="s">
        <v>91</v>
      </c>
      <c r="E40" s="22"/>
      <c r="F40" s="24">
        <v>2.3</v>
      </c>
      <c r="G40" s="15" t="s">
        <v>26</v>
      </c>
      <c r="H40" s="26">
        <v>3.1</v>
      </c>
      <c r="I40" s="15" t="s">
        <v>26</v>
      </c>
      <c r="J40" s="17"/>
      <c r="K40" s="27" t="s">
        <v>92</v>
      </c>
      <c r="L40" s="28">
        <v>1</v>
      </c>
      <c r="M40" s="29">
        <v>1</v>
      </c>
      <c r="N40" s="20">
        <f t="shared" si="4"/>
        <v>2.3</v>
      </c>
      <c r="O40" s="21">
        <f t="shared" si="2"/>
        <v>3.1</v>
      </c>
      <c r="P40" s="17"/>
      <c r="Q40" s="22">
        <f t="shared" si="0"/>
        <v>0.8000000000000003</v>
      </c>
      <c r="R40" s="30">
        <f t="shared" si="1"/>
        <v>0.3478260869565219</v>
      </c>
    </row>
    <row r="41" spans="2:18" ht="16.5">
      <c r="B41" s="1"/>
      <c r="C41" s="31"/>
      <c r="D41" s="6" t="s">
        <v>199</v>
      </c>
      <c r="E41" s="22"/>
      <c r="F41" s="24">
        <v>2.68</v>
      </c>
      <c r="G41" s="15" t="s">
        <v>26</v>
      </c>
      <c r="H41" s="26">
        <v>5.24</v>
      </c>
      <c r="I41" s="15" t="s">
        <v>26</v>
      </c>
      <c r="J41" s="17"/>
      <c r="K41" s="27" t="s">
        <v>88</v>
      </c>
      <c r="L41" s="28">
        <v>8</v>
      </c>
      <c r="M41" s="29">
        <v>8</v>
      </c>
      <c r="N41" s="20">
        <f t="shared" si="4"/>
        <v>21.44</v>
      </c>
      <c r="O41" s="21">
        <f t="shared" si="2"/>
        <v>41.92</v>
      </c>
      <c r="P41" s="17"/>
      <c r="Q41" s="22">
        <f t="shared" si="0"/>
        <v>20.48</v>
      </c>
      <c r="R41" s="30">
        <f t="shared" si="1"/>
        <v>0.9552238805970149</v>
      </c>
    </row>
    <row r="42" spans="2:18" ht="16.5">
      <c r="B42" s="1"/>
      <c r="C42" s="31"/>
      <c r="D42" s="6" t="s">
        <v>93</v>
      </c>
      <c r="E42" s="22"/>
      <c r="F42" s="24">
        <v>2.8</v>
      </c>
      <c r="G42" s="15" t="s">
        <v>26</v>
      </c>
      <c r="H42" s="26">
        <v>4.05</v>
      </c>
      <c r="I42" s="15" t="s">
        <v>26</v>
      </c>
      <c r="J42" s="17"/>
      <c r="K42" s="27" t="s">
        <v>94</v>
      </c>
      <c r="L42" s="28">
        <v>4</v>
      </c>
      <c r="M42" s="29">
        <v>4</v>
      </c>
      <c r="N42" s="20">
        <f t="shared" si="4"/>
        <v>11.2</v>
      </c>
      <c r="O42" s="21">
        <f t="shared" si="2"/>
        <v>16.2</v>
      </c>
      <c r="P42" s="17"/>
      <c r="Q42" s="22">
        <f t="shared" si="0"/>
        <v>5</v>
      </c>
      <c r="R42" s="30">
        <f t="shared" si="1"/>
        <v>0.44642857142857145</v>
      </c>
    </row>
    <row r="43" spans="2:18" ht="16.5">
      <c r="B43" s="1"/>
      <c r="C43" s="38" t="s">
        <v>95</v>
      </c>
      <c r="D43" s="6" t="s">
        <v>200</v>
      </c>
      <c r="E43" s="22"/>
      <c r="F43" s="24">
        <v>2.38</v>
      </c>
      <c r="G43" s="25" t="s">
        <v>96</v>
      </c>
      <c r="H43" s="26">
        <v>2.4</v>
      </c>
      <c r="I43" s="25" t="s">
        <v>96</v>
      </c>
      <c r="J43" s="17"/>
      <c r="K43" s="27" t="s">
        <v>31</v>
      </c>
      <c r="L43" s="32">
        <v>2</v>
      </c>
      <c r="M43" s="33">
        <v>2</v>
      </c>
      <c r="N43" s="20">
        <f t="shared" si="4"/>
        <v>4.76</v>
      </c>
      <c r="O43" s="21">
        <f t="shared" si="2"/>
        <v>4.8</v>
      </c>
      <c r="P43" s="17"/>
      <c r="Q43" s="22">
        <f t="shared" si="0"/>
        <v>0.040000000000000036</v>
      </c>
      <c r="R43" s="30">
        <f t="shared" si="1"/>
        <v>0.008403361344537823</v>
      </c>
    </row>
    <row r="44" spans="2:18" ht="15">
      <c r="B44" s="1"/>
      <c r="C44" s="31"/>
      <c r="D44" s="6" t="s">
        <v>201</v>
      </c>
      <c r="E44" s="22"/>
      <c r="F44" s="24">
        <v>6.6</v>
      </c>
      <c r="G44" s="15" t="s">
        <v>26</v>
      </c>
      <c r="H44" s="26">
        <v>7.9</v>
      </c>
      <c r="I44" s="15" t="s">
        <v>26</v>
      </c>
      <c r="J44" s="17"/>
      <c r="K44" s="37" t="s">
        <v>76</v>
      </c>
      <c r="L44" s="32">
        <v>0.5</v>
      </c>
      <c r="M44" s="33">
        <v>0.5</v>
      </c>
      <c r="N44" s="20">
        <f t="shared" si="4"/>
        <v>3.3</v>
      </c>
      <c r="O44" s="21">
        <f t="shared" si="2"/>
        <v>3.95</v>
      </c>
      <c r="P44" s="17"/>
      <c r="Q44" s="22">
        <f t="shared" si="0"/>
        <v>0.6500000000000004</v>
      </c>
      <c r="R44" s="30">
        <f t="shared" si="1"/>
        <v>0.1969696969696971</v>
      </c>
    </row>
    <row r="45" spans="2:18" ht="15">
      <c r="B45" s="1"/>
      <c r="C45" s="31"/>
      <c r="D45" s="6" t="s">
        <v>202</v>
      </c>
      <c r="E45" s="22"/>
      <c r="F45" s="24">
        <v>5.35</v>
      </c>
      <c r="G45" s="15" t="s">
        <v>26</v>
      </c>
      <c r="H45" s="26">
        <v>6.94</v>
      </c>
      <c r="I45" s="15" t="s">
        <v>26</v>
      </c>
      <c r="J45" s="17"/>
      <c r="K45" s="37" t="s">
        <v>26</v>
      </c>
      <c r="L45" s="32">
        <v>1</v>
      </c>
      <c r="M45" s="33">
        <v>1</v>
      </c>
      <c r="N45" s="20">
        <f t="shared" si="4"/>
        <v>5.35</v>
      </c>
      <c r="O45" s="21">
        <f t="shared" si="2"/>
        <v>6.94</v>
      </c>
      <c r="P45" s="17"/>
      <c r="Q45" s="22">
        <f t="shared" si="0"/>
        <v>1.5900000000000007</v>
      </c>
      <c r="R45" s="30">
        <f t="shared" si="1"/>
        <v>0.29719626168224317</v>
      </c>
    </row>
    <row r="46" spans="2:18" ht="15">
      <c r="B46" s="1"/>
      <c r="C46" s="23" t="s">
        <v>97</v>
      </c>
      <c r="D46" s="6" t="s">
        <v>203</v>
      </c>
      <c r="F46" s="24">
        <v>0.84</v>
      </c>
      <c r="G46" s="15" t="s">
        <v>26</v>
      </c>
      <c r="H46" s="26">
        <v>0.78</v>
      </c>
      <c r="I46" s="15" t="s">
        <v>26</v>
      </c>
      <c r="J46" s="17"/>
      <c r="K46" s="37" t="s">
        <v>26</v>
      </c>
      <c r="L46" s="28">
        <v>1</v>
      </c>
      <c r="M46" s="29">
        <v>1</v>
      </c>
      <c r="N46" s="20">
        <f t="shared" si="4"/>
        <v>0.84</v>
      </c>
      <c r="O46" s="21">
        <f t="shared" si="2"/>
        <v>0.78</v>
      </c>
      <c r="P46" s="17"/>
      <c r="Q46" s="22">
        <f t="shared" si="0"/>
        <v>-0.05999999999999994</v>
      </c>
      <c r="R46" s="30">
        <f t="shared" si="1"/>
        <v>-0.07142857142857137</v>
      </c>
    </row>
    <row r="47" spans="2:18" ht="15">
      <c r="B47" s="1"/>
      <c r="C47" s="31"/>
      <c r="D47" s="6" t="s">
        <v>204</v>
      </c>
      <c r="F47" s="24">
        <v>2.54</v>
      </c>
      <c r="G47" s="39" t="s">
        <v>24</v>
      </c>
      <c r="H47" s="26">
        <v>2.8</v>
      </c>
      <c r="I47" s="39" t="s">
        <v>24</v>
      </c>
      <c r="J47" s="17"/>
      <c r="K47" s="40" t="s">
        <v>24</v>
      </c>
      <c r="L47" s="28">
        <v>1</v>
      </c>
      <c r="M47" s="29">
        <v>1</v>
      </c>
      <c r="N47" s="20">
        <f t="shared" si="4"/>
        <v>2.54</v>
      </c>
      <c r="O47" s="21">
        <f t="shared" si="2"/>
        <v>2.8</v>
      </c>
      <c r="P47" s="17"/>
      <c r="Q47" s="22">
        <f t="shared" si="0"/>
        <v>0.2599999999999998</v>
      </c>
      <c r="R47" s="30">
        <f t="shared" si="1"/>
        <v>0.10236220472440936</v>
      </c>
    </row>
    <row r="48" spans="2:18" ht="15">
      <c r="B48" s="1"/>
      <c r="C48" s="31"/>
      <c r="D48" s="6" t="s">
        <v>205</v>
      </c>
      <c r="F48" s="24">
        <v>0.4</v>
      </c>
      <c r="G48" s="35" t="s">
        <v>98</v>
      </c>
      <c r="H48" s="26">
        <v>0.65</v>
      </c>
      <c r="I48" s="35" t="s">
        <v>98</v>
      </c>
      <c r="J48" s="17"/>
      <c r="K48" s="40" t="s">
        <v>24</v>
      </c>
      <c r="L48" s="28">
        <v>1</v>
      </c>
      <c r="M48" s="29">
        <v>1</v>
      </c>
      <c r="N48" s="20">
        <f t="shared" si="4"/>
        <v>0.4</v>
      </c>
      <c r="O48" s="21">
        <f t="shared" si="2"/>
        <v>0.65</v>
      </c>
      <c r="P48" s="17"/>
      <c r="Q48" s="22">
        <f t="shared" si="0"/>
        <v>0.25</v>
      </c>
      <c r="R48" s="30">
        <f t="shared" si="1"/>
        <v>0.625</v>
      </c>
    </row>
    <row r="49" spans="2:18" ht="15">
      <c r="B49" s="1"/>
      <c r="C49" s="31"/>
      <c r="D49" s="6" t="s">
        <v>99</v>
      </c>
      <c r="F49" s="24">
        <v>1.44</v>
      </c>
      <c r="G49" s="35" t="s">
        <v>100</v>
      </c>
      <c r="H49" s="26">
        <v>1.54</v>
      </c>
      <c r="I49" s="15" t="s">
        <v>101</v>
      </c>
      <c r="J49" s="17"/>
      <c r="K49" s="41" t="s">
        <v>102</v>
      </c>
      <c r="L49" s="32" t="s">
        <v>103</v>
      </c>
      <c r="M49" s="33">
        <v>1</v>
      </c>
      <c r="N49" s="20">
        <f>F49*0.8</f>
        <v>1.152</v>
      </c>
      <c r="O49" s="21">
        <f t="shared" si="2"/>
        <v>1.54</v>
      </c>
      <c r="P49" s="17"/>
      <c r="Q49" s="22">
        <f t="shared" si="0"/>
        <v>0.3880000000000001</v>
      </c>
      <c r="R49" s="30">
        <f t="shared" si="1"/>
        <v>0.3368055555555557</v>
      </c>
    </row>
    <row r="50" spans="2:18" ht="15">
      <c r="B50" s="1"/>
      <c r="C50" s="31"/>
      <c r="D50" s="6" t="s">
        <v>104</v>
      </c>
      <c r="F50" s="24">
        <v>2.76</v>
      </c>
      <c r="G50" s="35" t="s">
        <v>105</v>
      </c>
      <c r="H50" s="26">
        <v>1.78</v>
      </c>
      <c r="I50" s="15" t="s">
        <v>101</v>
      </c>
      <c r="J50" s="17"/>
      <c r="K50" s="41" t="s">
        <v>106</v>
      </c>
      <c r="L50" s="32" t="s">
        <v>107</v>
      </c>
      <c r="M50" s="33">
        <v>2.25</v>
      </c>
      <c r="N50" s="20">
        <f>F50</f>
        <v>2.76</v>
      </c>
      <c r="O50" s="21">
        <f t="shared" si="2"/>
        <v>4.005</v>
      </c>
      <c r="P50" s="17"/>
      <c r="Q50" s="22">
        <f t="shared" si="0"/>
        <v>1.245</v>
      </c>
      <c r="R50" s="30">
        <f t="shared" si="1"/>
        <v>0.4510869565217392</v>
      </c>
    </row>
    <row r="51" spans="2:18" ht="15">
      <c r="B51" s="1"/>
      <c r="C51" s="31"/>
      <c r="D51" s="6" t="s">
        <v>206</v>
      </c>
      <c r="F51" s="24">
        <v>3.36</v>
      </c>
      <c r="G51" s="35" t="s">
        <v>24</v>
      </c>
      <c r="H51" s="26">
        <v>4.46</v>
      </c>
      <c r="I51" s="35" t="s">
        <v>24</v>
      </c>
      <c r="J51" s="17"/>
      <c r="K51" s="41" t="s">
        <v>69</v>
      </c>
      <c r="L51" s="28">
        <v>2</v>
      </c>
      <c r="M51" s="29">
        <v>2</v>
      </c>
      <c r="N51" s="20">
        <f>F51*L51</f>
        <v>6.72</v>
      </c>
      <c r="O51" s="21">
        <f t="shared" si="2"/>
        <v>8.92</v>
      </c>
      <c r="P51" s="17"/>
      <c r="Q51" s="22">
        <f t="shared" si="0"/>
        <v>2.2</v>
      </c>
      <c r="R51" s="30">
        <f t="shared" si="1"/>
        <v>0.32738095238095244</v>
      </c>
    </row>
    <row r="52" spans="2:18" ht="15">
      <c r="B52" s="1"/>
      <c r="C52" s="31"/>
      <c r="D52" s="6" t="s">
        <v>207</v>
      </c>
      <c r="F52" s="24">
        <v>0.64</v>
      </c>
      <c r="G52" s="35" t="s">
        <v>108</v>
      </c>
      <c r="H52" s="26">
        <v>0.76</v>
      </c>
      <c r="I52" s="35" t="s">
        <v>108</v>
      </c>
      <c r="J52" s="17"/>
      <c r="K52" s="41" t="s">
        <v>109</v>
      </c>
      <c r="L52" s="28">
        <v>1</v>
      </c>
      <c r="M52" s="29">
        <v>1</v>
      </c>
      <c r="N52" s="20">
        <f>F52*L52</f>
        <v>0.64</v>
      </c>
      <c r="O52" s="21">
        <f t="shared" si="2"/>
        <v>0.76</v>
      </c>
      <c r="P52" s="17"/>
      <c r="Q52" s="22">
        <f t="shared" si="0"/>
        <v>0.12</v>
      </c>
      <c r="R52" s="30">
        <f t="shared" si="1"/>
        <v>0.1875</v>
      </c>
    </row>
    <row r="53" spans="2:18" ht="17.25" thickBot="1">
      <c r="B53" s="42"/>
      <c r="C53" s="43"/>
      <c r="D53" s="44" t="s">
        <v>208</v>
      </c>
      <c r="E53" s="45"/>
      <c r="F53" s="46">
        <v>2.18</v>
      </c>
      <c r="G53" s="47" t="s">
        <v>64</v>
      </c>
      <c r="H53" s="48">
        <v>1.37</v>
      </c>
      <c r="I53" s="47" t="s">
        <v>26</v>
      </c>
      <c r="J53" s="49"/>
      <c r="K53" s="50" t="s">
        <v>64</v>
      </c>
      <c r="L53" s="51" t="s">
        <v>110</v>
      </c>
      <c r="M53" s="52">
        <v>2</v>
      </c>
      <c r="N53" s="53">
        <f>F53*1</f>
        <v>2.18</v>
      </c>
      <c r="O53" s="54">
        <f t="shared" si="2"/>
        <v>2.74</v>
      </c>
      <c r="P53" s="49"/>
      <c r="Q53" s="55">
        <f t="shared" si="0"/>
        <v>0.56</v>
      </c>
      <c r="R53" s="56">
        <f t="shared" si="1"/>
        <v>0.25688073394495414</v>
      </c>
    </row>
    <row r="54" spans="2:18" ht="15">
      <c r="B54" s="1"/>
      <c r="C54" s="23" t="s">
        <v>111</v>
      </c>
      <c r="D54" s="6" t="s">
        <v>209</v>
      </c>
      <c r="F54" s="24">
        <v>3.82</v>
      </c>
      <c r="G54" s="35" t="s">
        <v>52</v>
      </c>
      <c r="H54" s="26">
        <v>3.66</v>
      </c>
      <c r="I54" s="35" t="s">
        <v>52</v>
      </c>
      <c r="J54" s="17"/>
      <c r="K54" s="41" t="s">
        <v>31</v>
      </c>
      <c r="L54" s="32">
        <v>2</v>
      </c>
      <c r="M54" s="33">
        <v>2</v>
      </c>
      <c r="N54" s="20">
        <f aca="true" t="shared" si="5" ref="N54:N59">F54*L54</f>
        <v>7.64</v>
      </c>
      <c r="O54" s="21">
        <f t="shared" si="2"/>
        <v>7.32</v>
      </c>
      <c r="P54" s="17"/>
      <c r="Q54" s="22">
        <f t="shared" si="0"/>
        <v>-0.3199999999999994</v>
      </c>
      <c r="R54" s="30">
        <f t="shared" si="1"/>
        <v>-0.04188481675392662</v>
      </c>
    </row>
    <row r="55" spans="2:18" ht="15">
      <c r="B55" s="1"/>
      <c r="C55" s="31"/>
      <c r="D55" s="6" t="s">
        <v>210</v>
      </c>
      <c r="F55" s="24">
        <v>3.82</v>
      </c>
      <c r="G55" s="35" t="s">
        <v>52</v>
      </c>
      <c r="H55" s="26">
        <v>3.66</v>
      </c>
      <c r="I55" s="35" t="s">
        <v>52</v>
      </c>
      <c r="J55" s="17"/>
      <c r="K55" s="41" t="s">
        <v>52</v>
      </c>
      <c r="L55" s="32">
        <v>1</v>
      </c>
      <c r="M55" s="33">
        <v>1</v>
      </c>
      <c r="N55" s="20">
        <f t="shared" si="5"/>
        <v>3.82</v>
      </c>
      <c r="O55" s="21">
        <f t="shared" si="2"/>
        <v>3.66</v>
      </c>
      <c r="P55" s="17"/>
      <c r="Q55" s="22">
        <f t="shared" si="0"/>
        <v>-0.1599999999999997</v>
      </c>
      <c r="R55" s="30">
        <f t="shared" si="1"/>
        <v>-0.04188481675392662</v>
      </c>
    </row>
    <row r="56" spans="2:18" ht="15">
      <c r="B56" s="1"/>
      <c r="C56" s="31"/>
      <c r="D56" s="6" t="s">
        <v>211</v>
      </c>
      <c r="F56" s="24">
        <v>4.94</v>
      </c>
      <c r="G56" s="35" t="s">
        <v>52</v>
      </c>
      <c r="H56" s="26">
        <v>5.12</v>
      </c>
      <c r="I56" s="35" t="s">
        <v>52</v>
      </c>
      <c r="J56" s="17"/>
      <c r="K56" s="41" t="s">
        <v>112</v>
      </c>
      <c r="L56" s="32">
        <v>0.5</v>
      </c>
      <c r="M56" s="33">
        <v>0.5</v>
      </c>
      <c r="N56" s="20">
        <f t="shared" si="5"/>
        <v>2.47</v>
      </c>
      <c r="O56" s="21">
        <f t="shared" si="2"/>
        <v>2.56</v>
      </c>
      <c r="P56" s="17"/>
      <c r="Q56" s="22">
        <f t="shared" si="0"/>
        <v>0.08999999999999986</v>
      </c>
      <c r="R56" s="30">
        <f t="shared" si="1"/>
        <v>0.036437246963562694</v>
      </c>
    </row>
    <row r="57" spans="2:18" ht="15">
      <c r="B57" s="1"/>
      <c r="C57" s="57"/>
      <c r="D57" s="6" t="s">
        <v>212</v>
      </c>
      <c r="F57" s="24">
        <v>3.2</v>
      </c>
      <c r="G57" s="35" t="s">
        <v>52</v>
      </c>
      <c r="H57" s="26">
        <v>4.5</v>
      </c>
      <c r="I57" s="35" t="s">
        <v>52</v>
      </c>
      <c r="J57" s="17"/>
      <c r="K57" s="41" t="s">
        <v>31</v>
      </c>
      <c r="L57" s="32">
        <v>2</v>
      </c>
      <c r="M57" s="33">
        <v>2</v>
      </c>
      <c r="N57" s="20">
        <f t="shared" si="5"/>
        <v>6.4</v>
      </c>
      <c r="O57" s="21">
        <f t="shared" si="2"/>
        <v>9</v>
      </c>
      <c r="P57" s="17"/>
      <c r="Q57" s="22">
        <f t="shared" si="0"/>
        <v>2.5999999999999996</v>
      </c>
      <c r="R57" s="30">
        <f t="shared" si="1"/>
        <v>0.40624999999999994</v>
      </c>
    </row>
    <row r="58" spans="2:18" ht="15">
      <c r="B58" s="1"/>
      <c r="C58" s="31"/>
      <c r="D58" s="6" t="s">
        <v>213</v>
      </c>
      <c r="F58" s="24">
        <v>5.82</v>
      </c>
      <c r="G58" s="15" t="s">
        <v>27</v>
      </c>
      <c r="H58" s="26">
        <v>6.15</v>
      </c>
      <c r="I58" s="15" t="s">
        <v>27</v>
      </c>
      <c r="J58" s="17"/>
      <c r="K58" s="41" t="s">
        <v>52</v>
      </c>
      <c r="L58" s="32">
        <v>1</v>
      </c>
      <c r="M58" s="33">
        <v>1</v>
      </c>
      <c r="N58" s="20">
        <f t="shared" si="5"/>
        <v>5.82</v>
      </c>
      <c r="O58" s="21">
        <f t="shared" si="2"/>
        <v>6.15</v>
      </c>
      <c r="P58" s="17"/>
      <c r="Q58" s="22">
        <f t="shared" si="0"/>
        <v>0.33000000000000007</v>
      </c>
      <c r="R58" s="30">
        <f t="shared" si="1"/>
        <v>0.05670103092783506</v>
      </c>
    </row>
    <row r="59" spans="2:18" ht="15">
      <c r="B59" s="1"/>
      <c r="C59" s="31"/>
      <c r="D59" s="6" t="s">
        <v>214</v>
      </c>
      <c r="F59" s="24">
        <v>11.14</v>
      </c>
      <c r="G59" s="15" t="s">
        <v>113</v>
      </c>
      <c r="H59" s="26">
        <v>12.96</v>
      </c>
      <c r="I59" s="15" t="s">
        <v>113</v>
      </c>
      <c r="J59" s="17"/>
      <c r="K59" s="41" t="s">
        <v>52</v>
      </c>
      <c r="L59" s="32">
        <v>1</v>
      </c>
      <c r="M59" s="33">
        <v>1</v>
      </c>
      <c r="N59" s="20">
        <f t="shared" si="5"/>
        <v>11.14</v>
      </c>
      <c r="O59" s="21">
        <f t="shared" si="2"/>
        <v>12.96</v>
      </c>
      <c r="P59" s="17"/>
      <c r="Q59" s="22">
        <f t="shared" si="0"/>
        <v>1.8200000000000003</v>
      </c>
      <c r="R59" s="30">
        <f t="shared" si="1"/>
        <v>0.16337522441651708</v>
      </c>
    </row>
    <row r="60" spans="2:18" ht="15">
      <c r="B60" s="1"/>
      <c r="C60" s="31"/>
      <c r="D60" s="6" t="s">
        <v>215</v>
      </c>
      <c r="F60" s="24">
        <v>5.38</v>
      </c>
      <c r="G60" s="35" t="s">
        <v>114</v>
      </c>
      <c r="H60" s="26">
        <v>5.4</v>
      </c>
      <c r="I60" s="35" t="s">
        <v>115</v>
      </c>
      <c r="J60" s="1"/>
      <c r="K60" s="41" t="s">
        <v>114</v>
      </c>
      <c r="L60" s="28" t="s">
        <v>116</v>
      </c>
      <c r="M60" s="29">
        <v>0.8</v>
      </c>
      <c r="N60" s="20">
        <f>F60*1</f>
        <v>5.38</v>
      </c>
      <c r="O60" s="21">
        <f t="shared" si="2"/>
        <v>4.32</v>
      </c>
      <c r="P60" s="1"/>
      <c r="Q60" s="22">
        <f t="shared" si="0"/>
        <v>-1.0599999999999996</v>
      </c>
      <c r="R60" s="30">
        <f t="shared" si="1"/>
        <v>-0.19702602230483265</v>
      </c>
    </row>
    <row r="61" spans="2:18" ht="15">
      <c r="B61" s="1"/>
      <c r="C61" s="31"/>
      <c r="D61" s="6" t="s">
        <v>216</v>
      </c>
      <c r="F61" s="24">
        <v>1.75</v>
      </c>
      <c r="G61" s="35" t="s">
        <v>38</v>
      </c>
      <c r="H61" s="26">
        <v>2.66</v>
      </c>
      <c r="I61" s="35" t="s">
        <v>38</v>
      </c>
      <c r="J61" s="1"/>
      <c r="K61" s="41" t="s">
        <v>38</v>
      </c>
      <c r="L61" s="28">
        <v>1</v>
      </c>
      <c r="M61" s="29">
        <v>1</v>
      </c>
      <c r="N61" s="20">
        <f>F61*L61</f>
        <v>1.75</v>
      </c>
      <c r="O61" s="21">
        <f t="shared" si="2"/>
        <v>2.66</v>
      </c>
      <c r="P61" s="1"/>
      <c r="Q61" s="22">
        <f t="shared" si="0"/>
        <v>0.9100000000000001</v>
      </c>
      <c r="R61" s="30">
        <f t="shared" si="1"/>
        <v>0.5200000000000001</v>
      </c>
    </row>
    <row r="62" spans="2:18" ht="15">
      <c r="B62" s="1"/>
      <c r="C62" s="31"/>
      <c r="D62" s="6" t="s">
        <v>217</v>
      </c>
      <c r="F62" s="24">
        <v>1.75</v>
      </c>
      <c r="G62" s="35" t="s">
        <v>38</v>
      </c>
      <c r="H62" s="26">
        <v>2.66</v>
      </c>
      <c r="I62" s="35" t="s">
        <v>38</v>
      </c>
      <c r="J62" s="1"/>
      <c r="K62" s="41" t="s">
        <v>38</v>
      </c>
      <c r="L62" s="28">
        <v>1</v>
      </c>
      <c r="M62" s="29">
        <v>1</v>
      </c>
      <c r="N62" s="20">
        <f>F62*L62</f>
        <v>1.75</v>
      </c>
      <c r="O62" s="21">
        <f t="shared" si="2"/>
        <v>2.66</v>
      </c>
      <c r="P62" s="1"/>
      <c r="Q62" s="22">
        <f t="shared" si="0"/>
        <v>0.9100000000000001</v>
      </c>
      <c r="R62" s="30">
        <f t="shared" si="1"/>
        <v>0.5200000000000001</v>
      </c>
    </row>
    <row r="63" spans="2:18" ht="15">
      <c r="B63" s="1"/>
      <c r="C63" s="31"/>
      <c r="D63" s="6" t="s">
        <v>218</v>
      </c>
      <c r="F63" s="24">
        <v>0.5</v>
      </c>
      <c r="G63" s="35" t="s">
        <v>117</v>
      </c>
      <c r="H63" s="26">
        <v>0.48</v>
      </c>
      <c r="I63" s="35" t="s">
        <v>118</v>
      </c>
      <c r="J63" s="1"/>
      <c r="K63" s="37" t="s">
        <v>119</v>
      </c>
      <c r="L63" s="32" t="s">
        <v>120</v>
      </c>
      <c r="M63" s="33">
        <v>10</v>
      </c>
      <c r="N63" s="20">
        <f>F63*6</f>
        <v>3</v>
      </c>
      <c r="O63" s="21">
        <f t="shared" si="2"/>
        <v>4.8</v>
      </c>
      <c r="P63" s="1"/>
      <c r="Q63" s="22">
        <f t="shared" si="0"/>
        <v>1.7999999999999998</v>
      </c>
      <c r="R63" s="30">
        <f t="shared" si="1"/>
        <v>0.6</v>
      </c>
    </row>
    <row r="64" spans="2:18" ht="15">
      <c r="B64" s="1"/>
      <c r="C64" s="31"/>
      <c r="D64" s="6" t="s">
        <v>219</v>
      </c>
      <c r="F64" s="24">
        <v>0.62</v>
      </c>
      <c r="G64" s="15" t="s">
        <v>121</v>
      </c>
      <c r="H64" s="26">
        <v>0.82</v>
      </c>
      <c r="I64" s="15" t="s">
        <v>24</v>
      </c>
      <c r="J64" s="1"/>
      <c r="K64" s="37" t="s">
        <v>69</v>
      </c>
      <c r="L64" s="32">
        <v>2</v>
      </c>
      <c r="M64" s="33">
        <v>2</v>
      </c>
      <c r="N64" s="20">
        <f>F64*L64</f>
        <v>1.24</v>
      </c>
      <c r="O64" s="21">
        <f t="shared" si="2"/>
        <v>1.64</v>
      </c>
      <c r="P64" s="1"/>
      <c r="Q64" s="22">
        <f t="shared" si="0"/>
        <v>0.3999999999999999</v>
      </c>
      <c r="R64" s="30">
        <f t="shared" si="1"/>
        <v>0.32258064516129026</v>
      </c>
    </row>
    <row r="65" spans="2:18" ht="15">
      <c r="B65" s="1"/>
      <c r="C65" s="31"/>
      <c r="D65" s="6" t="s">
        <v>220</v>
      </c>
      <c r="F65" s="24">
        <v>1.89</v>
      </c>
      <c r="G65" s="15" t="s">
        <v>122</v>
      </c>
      <c r="H65" s="26">
        <v>2.94</v>
      </c>
      <c r="I65" s="15" t="s">
        <v>122</v>
      </c>
      <c r="J65" s="1"/>
      <c r="K65" s="37" t="s">
        <v>123</v>
      </c>
      <c r="L65" s="32">
        <v>3</v>
      </c>
      <c r="M65" s="33">
        <v>3</v>
      </c>
      <c r="N65" s="20">
        <f>F65*L65</f>
        <v>5.67</v>
      </c>
      <c r="O65" s="21">
        <f t="shared" si="2"/>
        <v>8.82</v>
      </c>
      <c r="P65" s="1"/>
      <c r="Q65" s="22">
        <f t="shared" si="0"/>
        <v>3.1500000000000004</v>
      </c>
      <c r="R65" s="30">
        <f t="shared" si="1"/>
        <v>0.5555555555555556</v>
      </c>
    </row>
    <row r="66" spans="2:18" ht="15">
      <c r="B66" s="1"/>
      <c r="C66" s="31"/>
      <c r="D66" s="6" t="s">
        <v>221</v>
      </c>
      <c r="F66" s="24">
        <v>6.9</v>
      </c>
      <c r="G66" s="15" t="s">
        <v>124</v>
      </c>
      <c r="H66" s="26">
        <v>7.75</v>
      </c>
      <c r="I66" s="35" t="s">
        <v>125</v>
      </c>
      <c r="J66" s="1"/>
      <c r="K66" s="41" t="s">
        <v>126</v>
      </c>
      <c r="L66" s="28">
        <v>1.25</v>
      </c>
      <c r="M66" s="29">
        <v>1.25</v>
      </c>
      <c r="N66" s="20">
        <f>F66*L66</f>
        <v>8.625</v>
      </c>
      <c r="O66" s="21">
        <f t="shared" si="2"/>
        <v>9.6875</v>
      </c>
      <c r="P66" s="1"/>
      <c r="Q66" s="22">
        <f t="shared" si="0"/>
        <v>1.0625</v>
      </c>
      <c r="R66" s="30">
        <f t="shared" si="1"/>
        <v>0.12318840579710146</v>
      </c>
    </row>
    <row r="67" spans="2:18" ht="15">
      <c r="B67" s="1"/>
      <c r="C67" s="31"/>
      <c r="D67" s="6" t="s">
        <v>222</v>
      </c>
      <c r="F67" s="24">
        <v>1.12</v>
      </c>
      <c r="G67" s="15" t="s">
        <v>121</v>
      </c>
      <c r="H67" s="26">
        <v>1.18</v>
      </c>
      <c r="I67" s="35" t="s">
        <v>121</v>
      </c>
      <c r="J67" s="1"/>
      <c r="K67" s="41" t="s">
        <v>121</v>
      </c>
      <c r="L67" s="28">
        <v>1</v>
      </c>
      <c r="M67" s="29">
        <v>1</v>
      </c>
      <c r="N67" s="20">
        <f>F67*L67</f>
        <v>1.12</v>
      </c>
      <c r="O67" s="21">
        <f t="shared" si="2"/>
        <v>1.18</v>
      </c>
      <c r="P67" s="1"/>
      <c r="Q67" s="22">
        <f t="shared" si="0"/>
        <v>0.05999999999999983</v>
      </c>
      <c r="R67" s="30">
        <f t="shared" si="1"/>
        <v>0.053571428571428416</v>
      </c>
    </row>
    <row r="68" spans="2:18" ht="15">
      <c r="B68" s="1"/>
      <c r="C68" s="31"/>
      <c r="D68" s="6" t="s">
        <v>223</v>
      </c>
      <c r="F68" s="24">
        <v>3.11</v>
      </c>
      <c r="G68" s="15" t="s">
        <v>121</v>
      </c>
      <c r="H68" s="26">
        <v>3.15</v>
      </c>
      <c r="I68" s="15" t="s">
        <v>121</v>
      </c>
      <c r="J68" s="1"/>
      <c r="K68" s="41" t="s">
        <v>121</v>
      </c>
      <c r="L68" s="28">
        <v>1</v>
      </c>
      <c r="M68" s="29">
        <v>1</v>
      </c>
      <c r="N68" s="20">
        <f>F68*L68</f>
        <v>3.11</v>
      </c>
      <c r="O68" s="21">
        <f t="shared" si="2"/>
        <v>3.15</v>
      </c>
      <c r="P68" s="1"/>
      <c r="Q68" s="22">
        <f t="shared" si="0"/>
        <v>0.040000000000000036</v>
      </c>
      <c r="R68" s="30">
        <f t="shared" si="1"/>
        <v>0.012861736334405157</v>
      </c>
    </row>
    <row r="69" spans="2:18" ht="15">
      <c r="B69" s="1"/>
      <c r="C69" s="31"/>
      <c r="D69" s="6" t="s">
        <v>224</v>
      </c>
      <c r="F69" s="24">
        <v>2.88</v>
      </c>
      <c r="G69" s="15" t="s">
        <v>127</v>
      </c>
      <c r="H69" s="26">
        <v>2.9</v>
      </c>
      <c r="I69" s="15" t="s">
        <v>128</v>
      </c>
      <c r="J69" s="1"/>
      <c r="K69" s="37" t="s">
        <v>127</v>
      </c>
      <c r="L69" s="32" t="s">
        <v>110</v>
      </c>
      <c r="M69" s="33">
        <v>1</v>
      </c>
      <c r="N69" s="20">
        <f>F69*1</f>
        <v>2.88</v>
      </c>
      <c r="O69" s="21">
        <f t="shared" si="2"/>
        <v>2.9</v>
      </c>
      <c r="P69" s="1"/>
      <c r="Q69" s="22">
        <f t="shared" si="0"/>
        <v>0.020000000000000018</v>
      </c>
      <c r="R69" s="30">
        <f t="shared" si="1"/>
        <v>0.006944444444444451</v>
      </c>
    </row>
    <row r="70" spans="2:18" ht="15">
      <c r="B70" s="1"/>
      <c r="C70" s="31"/>
      <c r="D70" s="6" t="s">
        <v>225</v>
      </c>
      <c r="F70" s="24">
        <v>1.46</v>
      </c>
      <c r="G70" s="15" t="s">
        <v>76</v>
      </c>
      <c r="H70" s="26">
        <v>1.52</v>
      </c>
      <c r="I70" s="15" t="s">
        <v>76</v>
      </c>
      <c r="J70" s="1"/>
      <c r="K70" s="37" t="s">
        <v>129</v>
      </c>
      <c r="L70" s="28">
        <v>4</v>
      </c>
      <c r="M70" s="29">
        <v>4</v>
      </c>
      <c r="N70" s="20">
        <f>F70*L70</f>
        <v>5.84</v>
      </c>
      <c r="O70" s="21">
        <f t="shared" si="2"/>
        <v>6.08</v>
      </c>
      <c r="P70" s="1"/>
      <c r="Q70" s="22">
        <f aca="true" t="shared" si="6" ref="Q70:Q75">O70-N70</f>
        <v>0.2400000000000002</v>
      </c>
      <c r="R70" s="30">
        <f aca="true" t="shared" si="7" ref="R70:R75">Q70/N70</f>
        <v>0.04109589041095894</v>
      </c>
    </row>
    <row r="71" spans="2:18" ht="15">
      <c r="B71" s="1"/>
      <c r="C71" s="31"/>
      <c r="D71" s="6" t="s">
        <v>226</v>
      </c>
      <c r="F71" s="24">
        <v>1.18</v>
      </c>
      <c r="G71" s="15" t="s">
        <v>52</v>
      </c>
      <c r="H71" s="26">
        <v>1.52</v>
      </c>
      <c r="I71" s="15" t="s">
        <v>52</v>
      </c>
      <c r="J71" s="1"/>
      <c r="K71" s="37" t="s">
        <v>129</v>
      </c>
      <c r="L71" s="28">
        <v>4</v>
      </c>
      <c r="M71" s="29">
        <v>4</v>
      </c>
      <c r="N71" s="20">
        <f>F71*L71</f>
        <v>4.72</v>
      </c>
      <c r="O71" s="21">
        <f>H71*M71</f>
        <v>6.08</v>
      </c>
      <c r="P71" s="1"/>
      <c r="Q71" s="22">
        <f t="shared" si="6"/>
        <v>1.3600000000000003</v>
      </c>
      <c r="R71" s="30">
        <f t="shared" si="7"/>
        <v>0.28813559322033905</v>
      </c>
    </row>
    <row r="72" spans="2:18" ht="15">
      <c r="B72" s="1"/>
      <c r="C72" s="31"/>
      <c r="D72" s="6" t="s">
        <v>227</v>
      </c>
      <c r="F72" s="24">
        <v>1.76</v>
      </c>
      <c r="G72" s="15" t="s">
        <v>52</v>
      </c>
      <c r="H72" s="26">
        <v>1.16</v>
      </c>
      <c r="I72" s="15" t="s">
        <v>52</v>
      </c>
      <c r="J72" s="1"/>
      <c r="K72" s="37" t="s">
        <v>129</v>
      </c>
      <c r="L72" s="28">
        <v>4</v>
      </c>
      <c r="M72" s="29">
        <v>4</v>
      </c>
      <c r="N72" s="20">
        <f>F72*L72</f>
        <v>7.04</v>
      </c>
      <c r="O72" s="21">
        <f>H72*M72</f>
        <v>4.64</v>
      </c>
      <c r="P72" s="1"/>
      <c r="Q72" s="22">
        <f t="shared" si="6"/>
        <v>-2.4000000000000004</v>
      </c>
      <c r="R72" s="30">
        <f t="shared" si="7"/>
        <v>-0.34090909090909094</v>
      </c>
    </row>
    <row r="73" spans="2:18" ht="15">
      <c r="B73" s="1"/>
      <c r="C73" s="31"/>
      <c r="D73" s="6" t="s">
        <v>228</v>
      </c>
      <c r="F73" s="24">
        <v>2.84</v>
      </c>
      <c r="G73" s="58" t="s">
        <v>130</v>
      </c>
      <c r="H73" s="26">
        <v>3.1</v>
      </c>
      <c r="I73" s="58" t="s">
        <v>130</v>
      </c>
      <c r="J73" s="1"/>
      <c r="K73" s="37" t="s">
        <v>129</v>
      </c>
      <c r="L73" s="32">
        <v>2</v>
      </c>
      <c r="M73" s="33">
        <v>2</v>
      </c>
      <c r="N73" s="20">
        <f>F73*2</f>
        <v>5.68</v>
      </c>
      <c r="O73" s="21">
        <f>H73*M73</f>
        <v>6.2</v>
      </c>
      <c r="P73" s="1"/>
      <c r="Q73" s="22">
        <f t="shared" si="6"/>
        <v>0.5200000000000005</v>
      </c>
      <c r="R73" s="30">
        <f t="shared" si="7"/>
        <v>0.09154929577464797</v>
      </c>
    </row>
    <row r="74" spans="2:18" ht="15">
      <c r="B74" s="1"/>
      <c r="C74" s="31"/>
      <c r="D74" s="6" t="s">
        <v>229</v>
      </c>
      <c r="F74" s="24">
        <v>1.26</v>
      </c>
      <c r="G74" s="15" t="s">
        <v>121</v>
      </c>
      <c r="H74" s="26">
        <v>1.84</v>
      </c>
      <c r="I74" s="15" t="s">
        <v>121</v>
      </c>
      <c r="J74" s="1"/>
      <c r="K74" s="59" t="s">
        <v>121</v>
      </c>
      <c r="L74" s="28">
        <v>1</v>
      </c>
      <c r="M74" s="29">
        <v>1</v>
      </c>
      <c r="N74" s="20">
        <f>F74*L74</f>
        <v>1.26</v>
      </c>
      <c r="O74" s="21">
        <f>H74*M74</f>
        <v>1.84</v>
      </c>
      <c r="P74" s="1"/>
      <c r="Q74" s="22">
        <f t="shared" si="6"/>
        <v>0.5800000000000001</v>
      </c>
      <c r="R74" s="30">
        <f t="shared" si="7"/>
        <v>0.46031746031746035</v>
      </c>
    </row>
    <row r="75" spans="2:18" ht="15">
      <c r="B75" s="1"/>
      <c r="C75" s="31"/>
      <c r="D75" s="6" t="s">
        <v>230</v>
      </c>
      <c r="F75" s="24">
        <v>3.99</v>
      </c>
      <c r="G75" s="15" t="s">
        <v>121</v>
      </c>
      <c r="H75" s="26">
        <v>5.8</v>
      </c>
      <c r="I75" s="15" t="s">
        <v>121</v>
      </c>
      <c r="J75" s="1"/>
      <c r="K75" s="59" t="s">
        <v>121</v>
      </c>
      <c r="L75" s="28">
        <v>1</v>
      </c>
      <c r="M75" s="29">
        <v>1</v>
      </c>
      <c r="N75" s="20">
        <f>F75*L75</f>
        <v>3.99</v>
      </c>
      <c r="O75" s="21">
        <f>H75*M75</f>
        <v>5.8</v>
      </c>
      <c r="P75" s="1"/>
      <c r="Q75" s="22">
        <f t="shared" si="6"/>
        <v>1.8099999999999996</v>
      </c>
      <c r="R75" s="30">
        <f t="shared" si="7"/>
        <v>0.45363408521303245</v>
      </c>
    </row>
    <row r="76" spans="2:18" ht="13.5">
      <c r="B76" s="1"/>
      <c r="C76" s="1"/>
      <c r="D76" s="1"/>
      <c r="E76" s="1"/>
      <c r="F76" s="60"/>
      <c r="G76" s="61"/>
      <c r="H76" s="17"/>
      <c r="I76" s="62"/>
      <c r="J76" s="1"/>
      <c r="K76" s="63"/>
      <c r="L76" s="60"/>
      <c r="M76" s="64"/>
      <c r="N76" s="65"/>
      <c r="O76" s="1"/>
      <c r="P76" s="1"/>
      <c r="Q76" s="1"/>
      <c r="R76" s="1"/>
    </row>
    <row r="77" spans="2:18" ht="15">
      <c r="B77" s="1"/>
      <c r="C77" s="1"/>
      <c r="D77" s="6" t="s">
        <v>131</v>
      </c>
      <c r="E77" s="6"/>
      <c r="F77" s="66"/>
      <c r="G77" s="35"/>
      <c r="H77" s="22"/>
      <c r="I77" s="6"/>
      <c r="J77" s="1"/>
      <c r="K77" s="67"/>
      <c r="L77" s="66"/>
      <c r="M77" s="68"/>
      <c r="N77" s="20">
        <f>SUM(N6:N76)</f>
        <v>635.429</v>
      </c>
      <c r="O77" s="21">
        <f>SUM(O6:O76)</f>
        <v>821.9630999999997</v>
      </c>
      <c r="P77" s="1"/>
      <c r="Q77" s="22">
        <f>SUM(Q6:Q76)</f>
        <v>186.53410000000005</v>
      </c>
      <c r="R77" s="69">
        <f>Q77/N77</f>
        <v>0.29355616441805465</v>
      </c>
    </row>
    <row r="78" spans="2:18" ht="15.75" thickBot="1">
      <c r="B78" s="1"/>
      <c r="C78" s="70" t="s">
        <v>132</v>
      </c>
      <c r="E78" s="6"/>
      <c r="G78" s="71"/>
      <c r="H78" s="71"/>
      <c r="I78" s="71"/>
      <c r="J78" s="71"/>
      <c r="K78" s="72"/>
      <c r="L78" s="73"/>
      <c r="M78" s="74"/>
      <c r="N78" s="75">
        <f>N79-N77</f>
        <v>54.571000000000026</v>
      </c>
      <c r="O78" s="76">
        <f>O79-O77</f>
        <v>70.59065344845794</v>
      </c>
      <c r="P78" s="77"/>
      <c r="Q78" s="76">
        <f>Q79-Q77</f>
        <v>16.019653448457603</v>
      </c>
      <c r="R78" s="78">
        <f>Q78/N78</f>
        <v>0.2935561644180535</v>
      </c>
    </row>
    <row r="79" spans="2:18" ht="15.75" thickBot="1">
      <c r="B79" s="253" t="s">
        <v>133</v>
      </c>
      <c r="C79" s="254"/>
      <c r="D79" s="255"/>
      <c r="E79" s="1"/>
      <c r="F79" s="4"/>
      <c r="G79" s="79"/>
      <c r="H79" s="79"/>
      <c r="I79" s="79"/>
      <c r="J79" s="79"/>
      <c r="K79" s="80"/>
      <c r="L79" s="81"/>
      <c r="M79" s="82"/>
      <c r="N79" s="83">
        <v>690</v>
      </c>
      <c r="O79" s="84">
        <f>N79*(1+R77)</f>
        <v>892.5537534484577</v>
      </c>
      <c r="P79" s="85"/>
      <c r="Q79" s="86">
        <f>O79-N79</f>
        <v>202.55375344845766</v>
      </c>
      <c r="R79" s="87">
        <f>Q79/N79</f>
        <v>0.2935561644180546</v>
      </c>
    </row>
    <row r="80" spans="2:18" ht="15">
      <c r="B80" s="13" t="s">
        <v>134</v>
      </c>
      <c r="C80" s="88"/>
      <c r="D80" s="88"/>
      <c r="E80" s="79"/>
      <c r="F80" s="79"/>
      <c r="G80" s="79"/>
      <c r="H80" s="79"/>
      <c r="I80" s="79"/>
      <c r="J80" s="79"/>
      <c r="K80" s="80"/>
      <c r="L80" s="81"/>
      <c r="M80" s="82"/>
      <c r="N80" s="89"/>
      <c r="O80" s="89"/>
      <c r="P80" s="90"/>
      <c r="Q80" s="89"/>
      <c r="R80" s="91"/>
    </row>
    <row r="81" spans="2:18" ht="14.25">
      <c r="B81" s="1"/>
      <c r="C81" s="92" t="s">
        <v>135</v>
      </c>
      <c r="D81" s="6" t="s">
        <v>136</v>
      </c>
      <c r="E81" s="6"/>
      <c r="F81" s="24">
        <v>0.4</v>
      </c>
      <c r="G81" s="93" t="s">
        <v>137</v>
      </c>
      <c r="H81" s="94">
        <v>0.8</v>
      </c>
      <c r="I81" s="93" t="s">
        <v>137</v>
      </c>
      <c r="J81" s="95"/>
      <c r="K81" s="96" t="s">
        <v>138</v>
      </c>
      <c r="L81" s="97">
        <v>30</v>
      </c>
      <c r="M81" s="98">
        <v>30</v>
      </c>
      <c r="N81" s="20">
        <f aca="true" t="shared" si="8" ref="N81:N89">F81*L81</f>
        <v>12</v>
      </c>
      <c r="O81" s="21">
        <f aca="true" t="shared" si="9" ref="O81:O89">H81*M81</f>
        <v>24</v>
      </c>
      <c r="P81" s="1"/>
      <c r="Q81" s="22">
        <f aca="true" t="shared" si="10" ref="Q81:Q89">O81-N81</f>
        <v>12</v>
      </c>
      <c r="R81" s="30">
        <f aca="true" t="shared" si="11" ref="R81:R90">Q81/N81</f>
        <v>1</v>
      </c>
    </row>
    <row r="82" spans="2:18" ht="13.5">
      <c r="B82" s="1"/>
      <c r="C82" s="265" t="s">
        <v>139</v>
      </c>
      <c r="D82" s="6" t="s">
        <v>140</v>
      </c>
      <c r="E82" s="6"/>
      <c r="F82" s="24">
        <v>0.6</v>
      </c>
      <c r="G82" s="15" t="s">
        <v>26</v>
      </c>
      <c r="H82" s="94">
        <v>1.98</v>
      </c>
      <c r="I82" s="15" t="s">
        <v>26</v>
      </c>
      <c r="J82" s="95"/>
      <c r="K82" s="96" t="s">
        <v>141</v>
      </c>
      <c r="L82" s="97">
        <v>8</v>
      </c>
      <c r="M82" s="98">
        <v>8</v>
      </c>
      <c r="N82" s="20">
        <f t="shared" si="8"/>
        <v>4.8</v>
      </c>
      <c r="O82" s="21">
        <f t="shared" si="9"/>
        <v>15.84</v>
      </c>
      <c r="P82" s="1"/>
      <c r="Q82" s="22">
        <f t="shared" si="10"/>
        <v>11.04</v>
      </c>
      <c r="R82" s="30">
        <f t="shared" si="11"/>
        <v>2.3</v>
      </c>
    </row>
    <row r="83" spans="2:18" ht="13.5">
      <c r="B83" s="1"/>
      <c r="C83" s="266"/>
      <c r="D83" s="6" t="s">
        <v>142</v>
      </c>
      <c r="E83" s="6"/>
      <c r="F83" s="24">
        <v>0.5</v>
      </c>
      <c r="G83" s="15" t="s">
        <v>26</v>
      </c>
      <c r="H83" s="94">
        <v>0.55</v>
      </c>
      <c r="I83" s="15" t="s">
        <v>26</v>
      </c>
      <c r="J83" s="95"/>
      <c r="K83" s="96" t="s">
        <v>141</v>
      </c>
      <c r="L83" s="97">
        <v>8</v>
      </c>
      <c r="M83" s="98">
        <v>8</v>
      </c>
      <c r="N83" s="20">
        <f t="shared" si="8"/>
        <v>4</v>
      </c>
      <c r="O83" s="21">
        <f t="shared" si="9"/>
        <v>4.4</v>
      </c>
      <c r="P83" s="1"/>
      <c r="Q83" s="22">
        <f t="shared" si="10"/>
        <v>0.40000000000000036</v>
      </c>
      <c r="R83" s="30">
        <f t="shared" si="11"/>
        <v>0.10000000000000009</v>
      </c>
    </row>
    <row r="84" spans="2:18" ht="13.5">
      <c r="B84" s="1"/>
      <c r="C84" s="266"/>
      <c r="D84" s="6" t="s">
        <v>143</v>
      </c>
      <c r="E84" s="6"/>
      <c r="F84" s="24">
        <v>0.6</v>
      </c>
      <c r="G84" s="15" t="s">
        <v>26</v>
      </c>
      <c r="H84" s="94">
        <v>1.6</v>
      </c>
      <c r="I84" s="15" t="s">
        <v>26</v>
      </c>
      <c r="J84" s="95"/>
      <c r="K84" s="96" t="s">
        <v>144</v>
      </c>
      <c r="L84" s="97">
        <v>6</v>
      </c>
      <c r="M84" s="98">
        <v>6</v>
      </c>
      <c r="N84" s="20">
        <f t="shared" si="8"/>
        <v>3.5999999999999996</v>
      </c>
      <c r="O84" s="21">
        <f t="shared" si="9"/>
        <v>9.600000000000001</v>
      </c>
      <c r="P84" s="1"/>
      <c r="Q84" s="22">
        <f t="shared" si="10"/>
        <v>6.000000000000002</v>
      </c>
      <c r="R84" s="30">
        <f t="shared" si="11"/>
        <v>1.6666666666666674</v>
      </c>
    </row>
    <row r="85" spans="2:18" ht="13.5">
      <c r="B85" s="1"/>
      <c r="C85" s="266"/>
      <c r="D85" s="6" t="s">
        <v>145</v>
      </c>
      <c r="E85" s="6"/>
      <c r="F85" s="24">
        <v>0.55</v>
      </c>
      <c r="G85" s="15" t="s">
        <v>26</v>
      </c>
      <c r="H85" s="94">
        <v>2.17</v>
      </c>
      <c r="I85" s="15" t="s">
        <v>26</v>
      </c>
      <c r="J85" s="95"/>
      <c r="K85" s="96" t="s">
        <v>146</v>
      </c>
      <c r="L85" s="97">
        <v>4</v>
      </c>
      <c r="M85" s="98">
        <v>4</v>
      </c>
      <c r="N85" s="20">
        <f t="shared" si="8"/>
        <v>2.2</v>
      </c>
      <c r="O85" s="21">
        <f t="shared" si="9"/>
        <v>8.68</v>
      </c>
      <c r="P85" s="1"/>
      <c r="Q85" s="22">
        <f t="shared" si="10"/>
        <v>6.4799999999999995</v>
      </c>
      <c r="R85" s="30">
        <f t="shared" si="11"/>
        <v>2.945454545454545</v>
      </c>
    </row>
    <row r="86" spans="2:18" ht="13.5">
      <c r="B86" s="1"/>
      <c r="C86" s="267"/>
      <c r="D86" s="6" t="s">
        <v>147</v>
      </c>
      <c r="E86" s="6"/>
      <c r="F86" s="24">
        <v>0.6</v>
      </c>
      <c r="G86" s="15" t="s">
        <v>26</v>
      </c>
      <c r="H86" s="94">
        <v>1.77</v>
      </c>
      <c r="I86" s="15" t="s">
        <v>26</v>
      </c>
      <c r="J86" s="95"/>
      <c r="K86" s="96" t="s">
        <v>146</v>
      </c>
      <c r="L86" s="97">
        <v>4</v>
      </c>
      <c r="M86" s="98">
        <v>4</v>
      </c>
      <c r="N86" s="20">
        <f t="shared" si="8"/>
        <v>2.4</v>
      </c>
      <c r="O86" s="21">
        <f t="shared" si="9"/>
        <v>7.08</v>
      </c>
      <c r="P86" s="1"/>
      <c r="Q86" s="22">
        <f t="shared" si="10"/>
        <v>4.68</v>
      </c>
      <c r="R86" s="30">
        <f t="shared" si="11"/>
        <v>1.95</v>
      </c>
    </row>
    <row r="87" spans="2:18" ht="13.5">
      <c r="B87" s="1"/>
      <c r="C87" s="268" t="s">
        <v>148</v>
      </c>
      <c r="D87" s="6" t="s">
        <v>149</v>
      </c>
      <c r="E87" s="6"/>
      <c r="F87" s="24">
        <v>6</v>
      </c>
      <c r="G87" s="15" t="s">
        <v>26</v>
      </c>
      <c r="H87" s="94">
        <v>8.8</v>
      </c>
      <c r="I87" s="15" t="s">
        <v>26</v>
      </c>
      <c r="J87" s="95"/>
      <c r="K87" s="96" t="s">
        <v>141</v>
      </c>
      <c r="L87" s="100">
        <v>8</v>
      </c>
      <c r="M87" s="101">
        <v>8</v>
      </c>
      <c r="N87" s="20">
        <f t="shared" si="8"/>
        <v>48</v>
      </c>
      <c r="O87" s="21">
        <f t="shared" si="9"/>
        <v>70.4</v>
      </c>
      <c r="P87" s="1"/>
      <c r="Q87" s="22">
        <f t="shared" si="10"/>
        <v>22.400000000000006</v>
      </c>
      <c r="R87" s="30">
        <f t="shared" si="11"/>
        <v>0.4666666666666668</v>
      </c>
    </row>
    <row r="88" spans="2:18" ht="13.5">
      <c r="B88" s="4"/>
      <c r="C88" s="269"/>
      <c r="D88" s="6" t="s">
        <v>150</v>
      </c>
      <c r="F88" s="24">
        <v>5.3</v>
      </c>
      <c r="G88" s="15" t="s">
        <v>26</v>
      </c>
      <c r="H88" s="94">
        <v>6.84</v>
      </c>
      <c r="I88" s="15" t="s">
        <v>26</v>
      </c>
      <c r="J88" s="1"/>
      <c r="K88" s="96" t="s">
        <v>146</v>
      </c>
      <c r="L88" s="100">
        <v>4</v>
      </c>
      <c r="M88" s="101">
        <v>4</v>
      </c>
      <c r="N88" s="20">
        <f t="shared" si="8"/>
        <v>21.2</v>
      </c>
      <c r="O88" s="21">
        <f t="shared" si="9"/>
        <v>27.36</v>
      </c>
      <c r="P88" s="1"/>
      <c r="Q88" s="22">
        <f t="shared" si="10"/>
        <v>6.16</v>
      </c>
      <c r="R88" s="30">
        <f t="shared" si="11"/>
        <v>0.29056603773584905</v>
      </c>
    </row>
    <row r="89" spans="2:18" ht="16.5" thickBot="1">
      <c r="B89" s="4"/>
      <c r="C89" s="99" t="s">
        <v>151</v>
      </c>
      <c r="D89" s="6" t="s">
        <v>152</v>
      </c>
      <c r="F89" s="24">
        <v>3</v>
      </c>
      <c r="G89" s="15" t="s">
        <v>26</v>
      </c>
      <c r="H89" s="94">
        <v>3.3</v>
      </c>
      <c r="I89" s="15" t="s">
        <v>26</v>
      </c>
      <c r="J89" s="1"/>
      <c r="K89" s="96" t="s">
        <v>146</v>
      </c>
      <c r="L89" s="100">
        <v>4</v>
      </c>
      <c r="M89" s="101">
        <v>4</v>
      </c>
      <c r="N89" s="20">
        <f t="shared" si="8"/>
        <v>12</v>
      </c>
      <c r="O89" s="21">
        <f t="shared" si="9"/>
        <v>13.2</v>
      </c>
      <c r="P89" s="1"/>
      <c r="Q89" s="22">
        <f t="shared" si="10"/>
        <v>1.1999999999999993</v>
      </c>
      <c r="R89" s="30">
        <f t="shared" si="11"/>
        <v>0.09999999999999994</v>
      </c>
    </row>
    <row r="90" spans="2:18" ht="16.5" thickBot="1">
      <c r="B90" s="102" t="s">
        <v>153</v>
      </c>
      <c r="C90" s="103"/>
      <c r="D90" s="104"/>
      <c r="E90" s="105"/>
      <c r="F90" s="106"/>
      <c r="G90" s="107"/>
      <c r="H90" s="1"/>
      <c r="I90" s="1"/>
      <c r="J90" s="1"/>
      <c r="K90" s="63"/>
      <c r="L90" s="60"/>
      <c r="M90" s="64"/>
      <c r="N90" s="108">
        <f>SUM(N81:N89)</f>
        <v>110.2</v>
      </c>
      <c r="O90" s="109">
        <f>SUM(O81:O89)</f>
        <v>180.56</v>
      </c>
      <c r="P90" s="1" t="s">
        <v>154</v>
      </c>
      <c r="Q90" s="110">
        <f>SUM(Q81:Q89)</f>
        <v>70.36</v>
      </c>
      <c r="R90" s="111">
        <f t="shared" si="11"/>
        <v>0.638475499092559</v>
      </c>
    </row>
    <row r="91" spans="2:18" ht="15.75">
      <c r="B91" s="112"/>
      <c r="C91" s="113"/>
      <c r="D91" s="113"/>
      <c r="E91" s="4"/>
      <c r="F91" s="114"/>
      <c r="G91" s="115"/>
      <c r="H91" s="1"/>
      <c r="I91" s="1"/>
      <c r="J91" s="1"/>
      <c r="K91" s="116"/>
      <c r="L91" s="1"/>
      <c r="M91" s="1"/>
      <c r="N91" s="117"/>
      <c r="O91" s="118"/>
      <c r="P91" s="1"/>
      <c r="Q91" s="119"/>
      <c r="R91" s="120"/>
    </row>
    <row r="92" spans="2:18" ht="21" thickBot="1">
      <c r="B92" s="112"/>
      <c r="C92" s="113"/>
      <c r="D92" s="113"/>
      <c r="E92" s="4"/>
      <c r="F92" s="114"/>
      <c r="G92" s="115"/>
      <c r="H92" s="1"/>
      <c r="I92" s="1"/>
      <c r="J92" s="1"/>
      <c r="K92" s="116"/>
      <c r="L92" s="1"/>
      <c r="M92" s="1"/>
      <c r="N92" s="121">
        <f>N90+N79</f>
        <v>800.2</v>
      </c>
      <c r="O92" s="122">
        <f>O90+O79</f>
        <v>1073.1137534484576</v>
      </c>
      <c r="P92" s="123" t="s">
        <v>154</v>
      </c>
      <c r="Q92" s="124">
        <f>Q90+Q79</f>
        <v>272.91375344845767</v>
      </c>
      <c r="R92" s="125">
        <f>Q92/N92</f>
        <v>0.3410569275786774</v>
      </c>
    </row>
    <row r="93" spans="1:18" ht="18" thickBot="1">
      <c r="A93" s="126"/>
      <c r="B93" s="4"/>
      <c r="C93" s="127"/>
      <c r="D93" s="127"/>
      <c r="E93" s="4"/>
      <c r="F93" s="114"/>
      <c r="G93" s="115"/>
      <c r="H93" s="1"/>
      <c r="I93" s="128" t="s">
        <v>155</v>
      </c>
      <c r="J93" s="129"/>
      <c r="K93" s="129"/>
      <c r="L93" s="130"/>
      <c r="M93" s="131"/>
      <c r="N93" s="132">
        <v>645.3</v>
      </c>
      <c r="O93" s="133">
        <v>888.4</v>
      </c>
      <c r="P93" s="134"/>
      <c r="Q93" s="135">
        <f>O93-N93</f>
        <v>243.10000000000002</v>
      </c>
      <c r="R93" s="136">
        <f>Q93/N93</f>
        <v>0.37672400433906716</v>
      </c>
    </row>
    <row r="94" spans="1:18" ht="20.25">
      <c r="A94" s="126"/>
      <c r="B94" s="137"/>
      <c r="C94" s="70" t="s">
        <v>156</v>
      </c>
      <c r="D94" s="138"/>
      <c r="E94" s="126"/>
      <c r="F94" s="139"/>
      <c r="G94" s="140"/>
      <c r="H94" s="141"/>
      <c r="I94" s="141"/>
      <c r="J94" s="141"/>
      <c r="K94" s="142"/>
      <c r="L94" s="141"/>
      <c r="M94" s="141"/>
      <c r="N94" s="143"/>
      <c r="O94" s="143"/>
      <c r="P94" s="143"/>
      <c r="Q94" s="144"/>
      <c r="R94" s="145"/>
    </row>
    <row r="95" spans="1:18" ht="20.25">
      <c r="A95" s="126"/>
      <c r="B95" s="137"/>
      <c r="C95" s="138"/>
      <c r="D95" s="146" t="s">
        <v>157</v>
      </c>
      <c r="E95" s="126"/>
      <c r="F95" s="139"/>
      <c r="G95" s="140"/>
      <c r="H95" s="141"/>
      <c r="I95" s="141"/>
      <c r="J95" s="141"/>
      <c r="K95" s="142"/>
      <c r="L95" s="141"/>
      <c r="M95" s="141"/>
      <c r="N95" s="143"/>
      <c r="O95" s="143"/>
      <c r="P95" s="143"/>
      <c r="Q95" s="144"/>
      <c r="R95" s="145"/>
    </row>
    <row r="96" spans="1:18" ht="20.25">
      <c r="A96" s="126"/>
      <c r="B96" s="137"/>
      <c r="C96" s="138"/>
      <c r="D96" s="147" t="s">
        <v>158</v>
      </c>
      <c r="E96" s="126"/>
      <c r="F96" s="139"/>
      <c r="G96" s="140"/>
      <c r="H96" s="141"/>
      <c r="I96" s="141"/>
      <c r="J96" s="141"/>
      <c r="K96" s="142"/>
      <c r="L96" s="141"/>
      <c r="M96" s="141"/>
      <c r="N96" s="143"/>
      <c r="O96" s="143"/>
      <c r="P96" s="143"/>
      <c r="Q96" s="144"/>
      <c r="R96" s="145"/>
    </row>
    <row r="97" spans="2:18" ht="16.5">
      <c r="B97" s="137"/>
      <c r="C97" s="148" t="s">
        <v>159</v>
      </c>
      <c r="D97" s="147" t="s">
        <v>160</v>
      </c>
      <c r="E97" s="126"/>
      <c r="F97" s="139"/>
      <c r="G97" s="140"/>
      <c r="H97" s="141"/>
      <c r="I97" s="141"/>
      <c r="J97" s="141"/>
      <c r="K97" s="142"/>
      <c r="L97" s="141"/>
      <c r="M97" s="141"/>
      <c r="N97" s="149"/>
      <c r="O97" s="150"/>
      <c r="P97" s="141"/>
      <c r="Q97" s="151"/>
      <c r="R97" s="152"/>
    </row>
    <row r="98" spans="2:18" ht="16.5">
      <c r="B98" s="137"/>
      <c r="C98" s="138"/>
      <c r="D98" s="147" t="s">
        <v>161</v>
      </c>
      <c r="E98" s="126"/>
      <c r="F98" s="139"/>
      <c r="G98" s="140"/>
      <c r="H98" s="141"/>
      <c r="I98" s="141"/>
      <c r="J98" s="141"/>
      <c r="K98" s="142"/>
      <c r="L98" s="141"/>
      <c r="M98" s="141"/>
      <c r="N98" s="149"/>
      <c r="O98" s="150"/>
      <c r="P98" s="141"/>
      <c r="Q98" s="151"/>
      <c r="R98" s="152"/>
    </row>
    <row r="99" spans="2:18" ht="15.75">
      <c r="B99" s="137"/>
      <c r="C99" s="138"/>
      <c r="D99" s="138"/>
      <c r="E99" s="126"/>
      <c r="F99" s="139"/>
      <c r="G99" s="140"/>
      <c r="H99" s="141"/>
      <c r="I99" s="141"/>
      <c r="J99" s="141"/>
      <c r="K99" s="142"/>
      <c r="L99" s="141"/>
      <c r="M99" s="141"/>
      <c r="N99" s="149"/>
      <c r="O99" s="150"/>
      <c r="P99" s="141"/>
      <c r="Q99" s="151"/>
      <c r="R99" s="152"/>
    </row>
    <row r="100" spans="2:18" ht="15.75">
      <c r="B100" s="137"/>
      <c r="C100" s="153" t="s">
        <v>231</v>
      </c>
      <c r="D100" s="153"/>
      <c r="E100" s="126"/>
      <c r="F100" s="139"/>
      <c r="G100" s="140"/>
      <c r="H100" s="141"/>
      <c r="I100" s="141"/>
      <c r="J100" s="141"/>
      <c r="K100" s="142"/>
      <c r="L100" s="141"/>
      <c r="M100" s="141"/>
      <c r="N100" s="149"/>
      <c r="O100" s="150"/>
      <c r="P100" s="141"/>
      <c r="Q100" s="151"/>
      <c r="R100" s="152"/>
    </row>
    <row r="101" spans="2:18" ht="15.75">
      <c r="B101" s="137"/>
      <c r="C101" s="153"/>
      <c r="D101" s="153"/>
      <c r="E101" s="126"/>
      <c r="F101" s="139"/>
      <c r="G101" s="140"/>
      <c r="H101" s="141"/>
      <c r="I101" s="141"/>
      <c r="J101" s="141"/>
      <c r="K101" s="142"/>
      <c r="L101" s="141"/>
      <c r="M101" s="141"/>
      <c r="N101" s="149"/>
      <c r="O101" s="150"/>
      <c r="P101" s="141"/>
      <c r="Q101" s="151"/>
      <c r="R101" s="152"/>
    </row>
    <row r="102" spans="2:18" ht="15.75">
      <c r="B102" s="137"/>
      <c r="C102" s="153"/>
      <c r="D102" s="153"/>
      <c r="E102" s="126"/>
      <c r="F102" s="139"/>
      <c r="G102" s="140"/>
      <c r="H102" s="141"/>
      <c r="I102" s="141"/>
      <c r="J102" s="141"/>
      <c r="K102" s="142"/>
      <c r="L102" s="141"/>
      <c r="M102" s="141"/>
      <c r="N102" s="149"/>
      <c r="O102" s="150"/>
      <c r="P102" s="141"/>
      <c r="Q102" s="151"/>
      <c r="R102" s="152"/>
    </row>
    <row r="103" spans="2:18" ht="15.75">
      <c r="B103" s="137"/>
      <c r="C103" s="153"/>
      <c r="D103" s="153"/>
      <c r="E103" s="126"/>
      <c r="F103" s="139"/>
      <c r="G103" s="140"/>
      <c r="H103" s="141"/>
      <c r="I103" s="141"/>
      <c r="J103" s="141"/>
      <c r="K103" s="142"/>
      <c r="L103" s="141"/>
      <c r="M103" s="141"/>
      <c r="N103" s="149"/>
      <c r="O103" s="150"/>
      <c r="P103" s="141"/>
      <c r="Q103" s="151"/>
      <c r="R103" s="152"/>
    </row>
    <row r="104" spans="2:18" ht="15.75">
      <c r="B104" s="137"/>
      <c r="C104" s="153"/>
      <c r="D104" s="153"/>
      <c r="E104" s="126"/>
      <c r="F104" s="139"/>
      <c r="G104" s="140"/>
      <c r="H104" s="141"/>
      <c r="I104" s="141"/>
      <c r="J104" s="141"/>
      <c r="K104" s="142"/>
      <c r="L104" s="141"/>
      <c r="M104" s="141"/>
      <c r="N104" s="149"/>
      <c r="O104" s="150"/>
      <c r="P104" s="141"/>
      <c r="Q104" s="151"/>
      <c r="R104" s="152"/>
    </row>
    <row r="105" spans="2:18" ht="15.75">
      <c r="B105" s="137"/>
      <c r="C105" s="153"/>
      <c r="D105" s="153"/>
      <c r="E105" s="126"/>
      <c r="F105" s="139"/>
      <c r="G105" s="140"/>
      <c r="H105" s="141"/>
      <c r="I105" s="141"/>
      <c r="J105" s="141"/>
      <c r="K105" s="142"/>
      <c r="L105" s="141"/>
      <c r="M105" s="141"/>
      <c r="N105" s="149"/>
      <c r="O105" s="150"/>
      <c r="P105" s="141"/>
      <c r="Q105" s="151"/>
      <c r="R105" s="152"/>
    </row>
    <row r="106" spans="2:18" ht="15.75">
      <c r="B106" s="137"/>
      <c r="C106" s="153"/>
      <c r="D106" s="153"/>
      <c r="E106" s="126"/>
      <c r="F106" s="139"/>
      <c r="G106" s="140"/>
      <c r="H106" s="141"/>
      <c r="I106" s="141"/>
      <c r="J106" s="141"/>
      <c r="K106" s="142"/>
      <c r="L106" s="141"/>
      <c r="M106" s="141"/>
      <c r="N106" s="149"/>
      <c r="O106" s="150"/>
      <c r="P106" s="141"/>
      <c r="Q106" s="151"/>
      <c r="R106" s="152"/>
    </row>
    <row r="107" spans="2:18" ht="15.75">
      <c r="B107" s="137"/>
      <c r="C107" s="153"/>
      <c r="D107" s="153"/>
      <c r="E107" s="126"/>
      <c r="F107" s="139"/>
      <c r="G107" s="140"/>
      <c r="H107" s="141"/>
      <c r="I107" s="141"/>
      <c r="J107" s="141"/>
      <c r="K107" s="142"/>
      <c r="L107" s="141"/>
      <c r="M107" s="141"/>
      <c r="N107" s="149"/>
      <c r="O107" s="150"/>
      <c r="P107" s="141"/>
      <c r="Q107" s="151"/>
      <c r="R107" s="152"/>
    </row>
    <row r="108" spans="2:18" ht="15.75">
      <c r="B108" s="137"/>
      <c r="C108" s="153"/>
      <c r="D108" s="153"/>
      <c r="E108" s="126"/>
      <c r="F108" s="139"/>
      <c r="G108" s="140"/>
      <c r="H108" s="141"/>
      <c r="I108" s="141"/>
      <c r="J108" s="141"/>
      <c r="K108" s="142"/>
      <c r="L108" s="141"/>
      <c r="M108" s="141"/>
      <c r="N108" s="149"/>
      <c r="O108" s="150"/>
      <c r="P108" s="141"/>
      <c r="Q108" s="151"/>
      <c r="R108" s="152"/>
    </row>
    <row r="109" spans="2:18" ht="15.75">
      <c r="B109" s="137"/>
      <c r="C109" s="153"/>
      <c r="D109" s="153"/>
      <c r="E109" s="126"/>
      <c r="F109" s="139"/>
      <c r="G109" s="140"/>
      <c r="H109" s="141"/>
      <c r="I109" s="141"/>
      <c r="J109" s="141"/>
      <c r="K109" s="142"/>
      <c r="L109" s="141"/>
      <c r="M109" s="141"/>
      <c r="N109" s="149"/>
      <c r="O109" s="150"/>
      <c r="P109" s="141"/>
      <c r="Q109" s="151"/>
      <c r="R109" s="152"/>
    </row>
    <row r="110" spans="2:18" ht="15.75">
      <c r="B110" s="137"/>
      <c r="C110" s="153"/>
      <c r="D110" s="153"/>
      <c r="E110" s="126"/>
      <c r="F110" s="139"/>
      <c r="G110" s="140"/>
      <c r="H110" s="141"/>
      <c r="I110" s="141"/>
      <c r="J110" s="141"/>
      <c r="K110" s="142"/>
      <c r="L110" s="141"/>
      <c r="M110" s="141"/>
      <c r="N110" s="149"/>
      <c r="O110" s="150"/>
      <c r="P110" s="141"/>
      <c r="Q110" s="151"/>
      <c r="R110" s="152"/>
    </row>
    <row r="111" spans="2:18" ht="15.75">
      <c r="B111" s="137"/>
      <c r="C111" s="153"/>
      <c r="D111" s="153"/>
      <c r="E111" s="126"/>
      <c r="F111" s="139"/>
      <c r="G111" s="140"/>
      <c r="H111" s="141"/>
      <c r="I111" s="141"/>
      <c r="J111" s="141"/>
      <c r="K111" s="142"/>
      <c r="L111" s="141"/>
      <c r="M111" s="141"/>
      <c r="N111" s="149"/>
      <c r="O111" s="150"/>
      <c r="P111" s="141"/>
      <c r="Q111" s="151"/>
      <c r="R111" s="152"/>
    </row>
    <row r="115" spans="4:11" ht="13.5">
      <c r="D115" s="66"/>
      <c r="E115" s="66"/>
      <c r="F115" s="66"/>
      <c r="G115" s="66"/>
      <c r="H115" s="66"/>
      <c r="I115" s="66"/>
      <c r="J115" s="66"/>
      <c r="K115" s="6"/>
    </row>
    <row r="116" spans="10:11" ht="13.5">
      <c r="J116" s="66"/>
      <c r="K116" s="6"/>
    </row>
    <row r="117" spans="10:18" ht="13.5">
      <c r="J117" s="66"/>
      <c r="K117" s="6"/>
      <c r="L117" s="6"/>
      <c r="M117" s="6"/>
      <c r="N117" s="6"/>
      <c r="O117" s="6"/>
      <c r="P117" s="6"/>
      <c r="Q117" s="6"/>
      <c r="R117" s="6"/>
    </row>
    <row r="118" spans="10:18" ht="13.5">
      <c r="J118" s="154"/>
      <c r="K118" s="154"/>
      <c r="L118" s="154"/>
      <c r="M118" s="154"/>
      <c r="N118" s="154"/>
      <c r="O118" s="154"/>
      <c r="P118" s="154"/>
      <c r="Q118" s="154"/>
      <c r="R118" s="154"/>
    </row>
    <row r="119" spans="10:18" ht="13.5">
      <c r="J119" s="154"/>
      <c r="K119" s="154"/>
      <c r="L119" s="154"/>
      <c r="M119" s="154"/>
      <c r="N119" s="154"/>
      <c r="O119" s="154"/>
      <c r="P119" s="154"/>
      <c r="Q119" s="154"/>
      <c r="R119" s="154"/>
    </row>
    <row r="120" spans="10:18" ht="13.5">
      <c r="J120" s="154"/>
      <c r="K120" s="154"/>
      <c r="L120" s="154"/>
      <c r="M120" s="154"/>
      <c r="N120" s="154"/>
      <c r="O120" s="154"/>
      <c r="P120" s="154"/>
      <c r="Q120" s="154"/>
      <c r="R120" s="154"/>
    </row>
    <row r="121" spans="10:18" ht="13.5">
      <c r="J121" s="154"/>
      <c r="K121" s="154"/>
      <c r="L121" s="154"/>
      <c r="M121" s="154"/>
      <c r="N121" s="154"/>
      <c r="O121" s="154"/>
      <c r="P121" s="154"/>
      <c r="Q121" s="154"/>
      <c r="R121" s="154"/>
    </row>
    <row r="122" spans="10:18" ht="13.5">
      <c r="J122" s="155"/>
      <c r="K122" s="155"/>
      <c r="L122" s="155"/>
      <c r="M122" s="155"/>
      <c r="N122" s="155"/>
      <c r="O122" s="155"/>
      <c r="P122" s="155"/>
      <c r="Q122" s="155"/>
      <c r="R122" s="155"/>
    </row>
    <row r="123" spans="10:18" ht="13.5">
      <c r="J123" s="155"/>
      <c r="K123" s="155"/>
      <c r="L123" s="155"/>
      <c r="M123" s="155"/>
      <c r="N123" s="155"/>
      <c r="O123" s="155"/>
      <c r="P123" s="155"/>
      <c r="Q123" s="155"/>
      <c r="R123" s="155"/>
    </row>
    <row r="124" spans="10:18" ht="13.5">
      <c r="J124" s="155"/>
      <c r="K124" s="155"/>
      <c r="L124" s="155"/>
      <c r="M124" s="155"/>
      <c r="N124" s="155"/>
      <c r="O124" s="155"/>
      <c r="P124" s="155"/>
      <c r="Q124" s="155"/>
      <c r="R124" s="155"/>
    </row>
    <row r="125" spans="10:18" ht="13.5">
      <c r="J125" s="154"/>
      <c r="K125" s="154"/>
      <c r="L125" s="154"/>
      <c r="M125" s="154"/>
      <c r="N125" s="154"/>
      <c r="O125" s="154"/>
      <c r="P125" s="154"/>
      <c r="Q125" s="154"/>
      <c r="R125" s="154"/>
    </row>
    <row r="126" spans="10:18" ht="13.5">
      <c r="J126" s="154"/>
      <c r="K126" s="154"/>
      <c r="L126" s="154"/>
      <c r="M126" s="154"/>
      <c r="N126" s="154"/>
      <c r="O126" s="154"/>
      <c r="P126" s="154"/>
      <c r="Q126" s="154"/>
      <c r="R126" s="154"/>
    </row>
    <row r="127" spans="10:18" ht="13.5">
      <c r="J127" s="154"/>
      <c r="K127" s="154"/>
      <c r="L127" s="154"/>
      <c r="M127" s="154"/>
      <c r="N127" s="154"/>
      <c r="O127" s="154"/>
      <c r="P127" s="154"/>
      <c r="Q127" s="154"/>
      <c r="R127" s="154"/>
    </row>
    <row r="128" spans="10:18" ht="13.5">
      <c r="J128" s="154"/>
      <c r="K128" s="154"/>
      <c r="L128" s="154"/>
      <c r="M128" s="154"/>
      <c r="N128" s="154"/>
      <c r="O128" s="154"/>
      <c r="P128" s="154"/>
      <c r="Q128" s="154"/>
      <c r="R128" s="154"/>
    </row>
    <row r="129" spans="10:18" ht="13.5">
      <c r="J129" s="154"/>
      <c r="K129" s="154"/>
      <c r="L129" s="154"/>
      <c r="M129" s="154"/>
      <c r="N129" s="154"/>
      <c r="O129" s="154"/>
      <c r="P129" s="154"/>
      <c r="Q129" s="154"/>
      <c r="R129" s="154"/>
    </row>
    <row r="130" spans="10:18" ht="13.5">
      <c r="J130" s="154"/>
      <c r="K130" s="154"/>
      <c r="L130" s="154"/>
      <c r="M130" s="154"/>
      <c r="N130" s="154"/>
      <c r="O130" s="154"/>
      <c r="P130" s="154"/>
      <c r="Q130" s="154"/>
      <c r="R130" s="154"/>
    </row>
    <row r="131" spans="10:18" ht="13.5">
      <c r="J131" s="154"/>
      <c r="K131" s="154"/>
      <c r="L131" s="154"/>
      <c r="M131" s="154"/>
      <c r="N131" s="154"/>
      <c r="O131" s="154"/>
      <c r="P131" s="154"/>
      <c r="Q131" s="154"/>
      <c r="R131" s="154"/>
    </row>
    <row r="132" spans="10:18" ht="13.5">
      <c r="J132" s="154"/>
      <c r="K132" s="154"/>
      <c r="L132" s="154"/>
      <c r="M132" s="154"/>
      <c r="N132" s="154"/>
      <c r="O132" s="154"/>
      <c r="P132" s="154"/>
      <c r="Q132" s="154"/>
      <c r="R132" s="154"/>
    </row>
    <row r="133" spans="10:18" ht="13.5">
      <c r="J133" s="154"/>
      <c r="K133" s="154"/>
      <c r="L133" s="154"/>
      <c r="M133" s="154"/>
      <c r="N133" s="154"/>
      <c r="O133" s="154"/>
      <c r="P133" s="154"/>
      <c r="Q133" s="154"/>
      <c r="R133" s="154"/>
    </row>
    <row r="134" spans="10:11" ht="13.5">
      <c r="J134" s="6"/>
      <c r="K134" s="6"/>
    </row>
    <row r="135" spans="10:11" ht="13.5">
      <c r="J135" s="154"/>
      <c r="K135" s="154"/>
    </row>
    <row r="136" spans="10:11" ht="13.5">
      <c r="J136" s="154"/>
      <c r="K136" s="154"/>
    </row>
    <row r="137" spans="10:11" ht="13.5">
      <c r="J137" s="154"/>
      <c r="K137" s="154"/>
    </row>
    <row r="138" spans="10:11" ht="13.5">
      <c r="J138" s="155"/>
      <c r="K138" s="154"/>
    </row>
    <row r="139" spans="10:11" ht="13.5">
      <c r="J139" s="155"/>
      <c r="K139" s="154"/>
    </row>
    <row r="140" spans="4:11" ht="13.5">
      <c r="D140" s="6"/>
      <c r="E140" s="6"/>
      <c r="F140" s="155"/>
      <c r="G140" s="155"/>
      <c r="H140" s="155"/>
      <c r="I140" s="155"/>
      <c r="J140" s="155"/>
      <c r="K140" s="154"/>
    </row>
    <row r="141" spans="4:11" ht="13.5">
      <c r="D141" s="6"/>
      <c r="E141" s="6"/>
      <c r="F141" s="155"/>
      <c r="G141" s="155"/>
      <c r="H141" s="155"/>
      <c r="I141" s="155"/>
      <c r="J141" s="155"/>
      <c r="K141" s="154"/>
    </row>
    <row r="142" spans="4:11" ht="13.5">
      <c r="D142" s="6"/>
      <c r="E142" s="6"/>
      <c r="F142" s="155"/>
      <c r="G142" s="155"/>
      <c r="H142" s="155"/>
      <c r="I142" s="155"/>
      <c r="J142" s="155"/>
      <c r="K142" s="154"/>
    </row>
    <row r="143" spans="4:11" ht="13.5">
      <c r="D143" s="6"/>
      <c r="E143" s="6"/>
      <c r="F143" s="155"/>
      <c r="G143" s="155"/>
      <c r="H143" s="155"/>
      <c r="I143" s="155"/>
      <c r="J143" s="155"/>
      <c r="K143" s="154"/>
    </row>
    <row r="144" spans="4:11" ht="13.5">
      <c r="D144" s="6"/>
      <c r="E144" s="6"/>
      <c r="F144" s="155"/>
      <c r="G144" s="155"/>
      <c r="H144" s="155"/>
      <c r="I144" s="155"/>
      <c r="J144" s="155"/>
      <c r="K144" s="154"/>
    </row>
    <row r="145" spans="4:11" ht="13.5">
      <c r="D145" s="6"/>
      <c r="E145" s="6"/>
      <c r="F145" s="155"/>
      <c r="G145" s="155"/>
      <c r="H145" s="155"/>
      <c r="I145" s="155"/>
      <c r="J145" s="155"/>
      <c r="K145" s="154"/>
    </row>
    <row r="146" spans="4:11" ht="13.5">
      <c r="D146" s="6"/>
      <c r="E146" s="6"/>
      <c r="F146" s="66"/>
      <c r="G146" s="66"/>
      <c r="H146" s="66"/>
      <c r="I146" s="66"/>
      <c r="J146" s="66"/>
      <c r="K146" s="6"/>
    </row>
    <row r="147" spans="4:11" ht="13.5">
      <c r="D147" s="6"/>
      <c r="E147" s="6"/>
      <c r="F147" s="66"/>
      <c r="G147" s="66"/>
      <c r="H147" s="66"/>
      <c r="I147" s="66"/>
      <c r="J147" s="66"/>
      <c r="K147" s="6"/>
    </row>
    <row r="148" spans="4:11" ht="13.5">
      <c r="D148" s="6"/>
      <c r="E148" s="6"/>
      <c r="F148" s="66"/>
      <c r="G148" s="66"/>
      <c r="H148" s="66"/>
      <c r="I148" s="66"/>
      <c r="J148" s="66"/>
      <c r="K148" s="6"/>
    </row>
    <row r="149" spans="4:11" ht="13.5">
      <c r="D149" s="6"/>
      <c r="E149" s="6"/>
      <c r="F149" s="6"/>
      <c r="G149" s="6"/>
      <c r="H149" s="6"/>
      <c r="I149" s="6"/>
      <c r="J149" s="6"/>
      <c r="K149" s="6"/>
    </row>
    <row r="150" spans="4:11" ht="13.5">
      <c r="D150" s="6"/>
      <c r="E150" s="6"/>
      <c r="F150" s="6"/>
      <c r="G150" s="6"/>
      <c r="H150" s="6"/>
      <c r="I150" s="6"/>
      <c r="J150" s="6"/>
      <c r="K150" s="6"/>
    </row>
  </sheetData>
  <mergeCells count="11">
    <mergeCell ref="C82:C86"/>
    <mergeCell ref="C87:C88"/>
    <mergeCell ref="C4:D4"/>
    <mergeCell ref="F4:G4"/>
    <mergeCell ref="H4:I4"/>
    <mergeCell ref="B79:D79"/>
    <mergeCell ref="B1:R1"/>
    <mergeCell ref="B2:D2"/>
    <mergeCell ref="F2:I2"/>
    <mergeCell ref="K2:M2"/>
    <mergeCell ref="Q2:R2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akis</dc:creator>
  <cp:keywords/>
  <dc:description/>
  <cp:lastModifiedBy>Andreas</cp:lastModifiedBy>
  <cp:lastPrinted>2009-03-16T17:04:24Z</cp:lastPrinted>
  <dcterms:created xsi:type="dcterms:W3CDTF">2009-03-16T16:44:56Z</dcterms:created>
  <dcterms:modified xsi:type="dcterms:W3CDTF">2009-03-17T17:00:44Z</dcterms:modified>
  <cp:category/>
  <cp:version/>
  <cp:contentType/>
  <cp:contentStatus/>
</cp:coreProperties>
</file>