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132" activeTab="0"/>
  </bookViews>
  <sheets>
    <sheet name="ΑΙΤΗΜΑΤΑ 2005" sheetId="1" r:id="rId1"/>
  </sheets>
  <definedNames>
    <definedName name="_xlnm.Print_Titles" localSheetId="0">'ΑΙΤΗΜΑΤΑ 2005'!$2:$3</definedName>
  </definedNames>
  <calcPr fullCalcOnLoad="1"/>
</workbook>
</file>

<file path=xl/sharedStrings.xml><?xml version="1.0" encoding="utf-8"?>
<sst xmlns="http://schemas.openxmlformats.org/spreadsheetml/2006/main" count="286" uniqueCount="255">
  <si>
    <t>ΑΝΑΠΤΥΞΗΣ</t>
  </si>
  <si>
    <t>ΔΙΚΑΙΟΣΥΝΗΣ</t>
  </si>
  <si>
    <t>ΠΟΛΙΤΙΣΜΟΥ</t>
  </si>
  <si>
    <t/>
  </si>
  <si>
    <t>ΣΥΝΟΛΟ</t>
  </si>
  <si>
    <t>ΓΕΝΙΚΟ ΣΥΝΟΛΟ</t>
  </si>
  <si>
    <t>ΔΗΜΟΣΙΑΣ ΤΑΞΗΣ</t>
  </si>
  <si>
    <t>ΚΕΝΤΡΙΚΗ ΥΠΗΡΕΣΙΑ</t>
  </si>
  <si>
    <t>Π.Ι.Ι.ΕΥΑΓΓΕΛΙΣΤΡΙΑΣ ΤΗΝΟΥ</t>
  </si>
  <si>
    <t>ΤΑΚΤΙΚΟ ΠΡΟΣΩΠΙΚΟ</t>
  </si>
  <si>
    <t>ΕΚΤΑΚΤΟ ΠΡΟΣΩΠΙΚΟ</t>
  </si>
  <si>
    <t>ΣΥΝΟΛΟ
ΤΑΚΤΙΚΟΥ &amp; ΕΚΤΑΚΤΟΥ</t>
  </si>
  <si>
    <t>ΥΠΟΥΡΓΕΙΑ - ΦΟΡΕΙΣ</t>
  </si>
  <si>
    <t>ΑΠΑΣΧΟΛΗΣΗΣ &amp; ΚΟΙΝΩΝΙΚΗΣ ΠΡΟΣΤΑΣΙΑΣ</t>
  </si>
  <si>
    <t>ΑΡΧΗΓΕΙΟ ΕΛΛ. ΑΣΤΥΝΟΜΙΑΣ</t>
  </si>
  <si>
    <t>ΠΕΡΙΒΑΛΛΟΝΤΟΣ, ΧΩΡΟΤΑΞΙΑΣ &amp; ΔΗΜΟΣΙΩΝ ΕΡΓΩΝ</t>
  </si>
  <si>
    <t>ΕΘΝΙΚΗΣ ΠΑΙΔΕΙΑΣ &amp; ΘΡΗΣΚΕΥΜΑΤΩΝ</t>
  </si>
  <si>
    <t>ΕΣΩΤΕΡΙΚΩΝ, ΔΗΜΟΣΙΑΣ ΔΙΟΙΚΗΣΗΣ &amp; ΑΠΟΚΕΝΤΡΩΣΗΣ</t>
  </si>
  <si>
    <t>Ε.Κ.Δ.Δ.Α.</t>
  </si>
  <si>
    <t>ΟΙΚΟΝΟΜΙΑΣ &amp; ΟΙΚΟΝΟΜΙΚΩΝ</t>
  </si>
  <si>
    <t>ΕΞΩΤΕΡΙΚΩΝ</t>
  </si>
  <si>
    <t>ΕΘΝΙΚΗΣ ΑΜΥΝΑΣ</t>
  </si>
  <si>
    <t>ΥΓΕΙΑΣ &amp; ΚΟΙΝΩΝΙΚΗΣ ΑΛΛΗΛΕΓΓΥΗΣ</t>
  </si>
  <si>
    <t>ΑΓΡΟΤΙΚΗΣ ΑΝΑΠΤΥΞΗΣ &amp; ΤΡΟΦΙΜΩΝ</t>
  </si>
  <si>
    <t>ΤΟΥΡΙΣΤΙΚΗΣ ΑΝΑΠΤΥΞΗΣ</t>
  </si>
  <si>
    <t>ΜΕΤΑΦΟΡΩΝ &amp; ΕΠΙΚΟΙΝΩΝΙΩΝ</t>
  </si>
  <si>
    <t>ΕΜΠΟΡΙΚΗΣ ΝΑΥΤΙΛΙΑΣ</t>
  </si>
  <si>
    <t>ΜΑΚΕΔΟΝΙΑΣ ΘΡΑΚΗΣ</t>
  </si>
  <si>
    <t>ΑΙΓΑΙΟΥ &amp; ΝΗΣΙΩΤΙΚΗΣ ΠΟΛΙΤΙΚΗΣ</t>
  </si>
  <si>
    <t>Γ.Γ.ΕΠΙΚΟΙΝΩΝΙΑΣ &amp; Γ.Γ.ΕΝΗΜΕΡΩΣΗΣ</t>
  </si>
  <si>
    <t>ΑΣΕΠ</t>
  </si>
  <si>
    <t>Γ.Γ.Π.Π.</t>
  </si>
  <si>
    <t>ΕΘΝΙΚΟ ΤΥΠΟΓΡΑΦΕΙΟ</t>
  </si>
  <si>
    <t>ΛΙΜΕΝΙΚΟ ΣΩΜΑ</t>
  </si>
  <si>
    <t>ΕΥΠ</t>
  </si>
  <si>
    <t>Γ.Γ.ΑΠΟΔΗΜΟΥ ΕΛΛΗΝΙΣΜΟΥ</t>
  </si>
  <si>
    <t>ΤΟΠ.ΚΕΝΤΡΑ. ΑΓΡ.ΑΝΑΠΤ.</t>
  </si>
  <si>
    <t>* Προς υπογραφή</t>
  </si>
  <si>
    <t>Κ.Υ. &amp; ΥΠΗΡΕΣΙΕΣ</t>
  </si>
  <si>
    <t>ΓΕΩΤΕΕ</t>
  </si>
  <si>
    <t>Ι.Γ.Ε.</t>
  </si>
  <si>
    <t>ΕΛ.ΓΑ</t>
  </si>
  <si>
    <t>ΟΠΕΚΕΠΕ</t>
  </si>
  <si>
    <t>ΕΛΟΓ</t>
  </si>
  <si>
    <t>ΟΑΣΙΣ</t>
  </si>
  <si>
    <t>ΚΙΕΚ</t>
  </si>
  <si>
    <t>ΟΠΕΓΕΠ</t>
  </si>
  <si>
    <t>ΟΓΕΕΚΑ ΔΗΜΗΤΡΑ</t>
  </si>
  <si>
    <t>ΤΕΕ ΔΗΜΗΤΡΑ</t>
  </si>
  <si>
    <t>ΚΕΝΤΡΑ ΔΗΜΗΤΡΑ</t>
  </si>
  <si>
    <t>ΓΟΕΒ πεδ. ΘΕΣ/ΝΙΚΗΣ-ΛΑΓΚΑΔΑ</t>
  </si>
  <si>
    <t>ΓΟΕΒ ΑΡΓΟΝΑΥΠΛΙΑΣ</t>
  </si>
  <si>
    <t>ΓΟΕΒ πεδ. ΑΡΤΑΣ</t>
  </si>
  <si>
    <t>ΓΟΕΒ ΟΡΕΣΤΙΑΔΑΣ</t>
  </si>
  <si>
    <t>ΓΟΕΒ ΛΕΚ. ΙΩΑΝΝΙΝΩΝ</t>
  </si>
  <si>
    <t>ΓΟΕΒ ΣΤΡ.ΕΡΓΩΝ ΘΕΣΣΑΛΙΑΣ</t>
  </si>
  <si>
    <t>ΓΟΕΒ ΑΧΕΛΩΟΥ</t>
  </si>
  <si>
    <t>ΓΟΕΒ πεδ. ΣΕΡΡΩΝ</t>
  </si>
  <si>
    <t>ΓΟΕΒ ΠΑΜΙΣΟΥ</t>
  </si>
  <si>
    <t>ΓΟΕΒ ΠΗΝΕΙΟΥ ΑΛΦΕΙΟΥ</t>
  </si>
  <si>
    <t>ΤΟΕΒ ΚΡΥΑΣ-ΛΑΨΙΣΤΑΣ</t>
  </si>
  <si>
    <t>ΤΟΕΒ ΒΕΛΕΝΔΟΥ</t>
  </si>
  <si>
    <t>ΤΟΕΒ ΣΕΡΒΙΩΝ</t>
  </si>
  <si>
    <t>ΤΟΕΒ ΡΑΓΙΟΥ-ΚΕΣΤΡΙΝΗΣ</t>
  </si>
  <si>
    <t>ΤΟΕΒ ΧΑΜΗΛΗΣ ΖΩΝΗΣ ΣΚΑΛΑΣ ΦΙΛΙΑΤΩΝ</t>
  </si>
  <si>
    <t>ΤΟΕΒ ΥΨΗΛΗΣ ΖΩΝΗΣ ΣΚΑΛΑΣ ΦΙΛΙΑΤΩΝ</t>
  </si>
  <si>
    <t>ΤΟΕΒ ΠΕΔΙΑΔΑΣ ΠΑΡΑΜΥΘΙΑΣ</t>
  </si>
  <si>
    <t>ΤΟΕΒ ΑΧΕΡΟΝΤΑ ΓΛΥΚΗΣ</t>
  </si>
  <si>
    <t>ΠΥΡΟΣΒΕΣΤΙΚΗ</t>
  </si>
  <si>
    <t>ΚΕΔΑΚ</t>
  </si>
  <si>
    <t>ΕΥΑΘ</t>
  </si>
  <si>
    <t>ΙΑΤΡΟΔΙΚΑΣΤΙΚΕΣ ΥΠΗΡΕΣΙΕΣ</t>
  </si>
  <si>
    <t>ΥΠ.ΕΠΙΜ.ΑΝΗΛ.ΔΙΚΑΣΤ.ΑΝΗΛ.</t>
  </si>
  <si>
    <t>ΙΔΡ.ΑΓΩΓ.ΑΝΗΛ.ΑΡΡ.ΒΟΛΟΥ</t>
  </si>
  <si>
    <t>ΚΑΤ.ΚΡΑΤ.ΝΕΩΝ-ΘΕΡ.ΚΑΤ.-ΚΑΥΦ</t>
  </si>
  <si>
    <t>ΔΙΚΑΣΤΗΡΙΑ</t>
  </si>
  <si>
    <t>ΕΛΕΓΚΤΙΚΟ ΣΥΝΕΔΡΙΟ</t>
  </si>
  <si>
    <t>ΤΑΧΔΙΚ</t>
  </si>
  <si>
    <t>ΣΥΜΒ.ΣΥΛΛ.ΕΦ.ΑΘ.ΠΕΙΡ.ΑΙΓ.ΔΩΔ.</t>
  </si>
  <si>
    <t>ΙΝΣΤΙΤΟΥΤΟ ΚΡΗΤΙΚΟΥ ΔΙΚΑΙΟΥ</t>
  </si>
  <si>
    <t>ΙΝΣΤ.ΑΙΓΑΙΟΥ ΔΙΚΑΙΟΥ ΘΑΛΑΣ.</t>
  </si>
  <si>
    <t>ΕΛΛ.ΙΝΣΤ.ΔΙΕΘ.ΑΛΛ.ΔΙΚΑΙΟΥ</t>
  </si>
  <si>
    <t>ΕΤΑΙΡΕΙΕΣ ΠΡΟΣΤ.ΑΝΗΛΙΚΩΝ</t>
  </si>
  <si>
    <t>ΕΤΑΙΡΕΙΑ ΠΡΟΣΤ.ΑΝΗΛ.ΒΟΛΟΥ</t>
  </si>
  <si>
    <t>ΕΤΑΙΡ.ΠΡΟΣΤ.ΑΝΗΛ.ΚΟΖΑΝΗΣ</t>
  </si>
  <si>
    <t>ΔΕΣΜΗΕ Α.Ε.</t>
  </si>
  <si>
    <t>Κ.Υ. (ΣΤΑΔΙΟΥ)</t>
  </si>
  <si>
    <t>Κ.Υ.</t>
  </si>
  <si>
    <t>Κ.Υ. (τεως ΟΙΚΟΝΟΜΙΚΩΝ)</t>
  </si>
  <si>
    <t>Ν.Σ.Κ.</t>
  </si>
  <si>
    <t>Μ.Τ.Π.Υ.</t>
  </si>
  <si>
    <t>ΕΠΙΤΡΟΠΗ ΟΛΥΜΠ. &amp; ΚΛΗΡΟΔ.</t>
  </si>
  <si>
    <t xml:space="preserve">ΒΑΡΒΑΚΕΙΟ ΙΔΡΥΜΑ </t>
  </si>
  <si>
    <t>ΓΛΚ</t>
  </si>
  <si>
    <t>ΤΠΔ</t>
  </si>
  <si>
    <t>ΟΔΔΥ ΑΕ</t>
  </si>
  <si>
    <t>ΚΕΔ ΑΕ</t>
  </si>
  <si>
    <t>Κ.Υ. (τεως ΥΠΕΘΟ)</t>
  </si>
  <si>
    <t>ΣΕΥΥΟ</t>
  </si>
  <si>
    <t>ΞΕΝΟΔΟΧ.ΕΠΙΜΕΛ.ΕΛΛΑΔΑΣ</t>
  </si>
  <si>
    <t>ΕΤΑΙΡΕΙΑ ΤΟΥΡΙΣΤ.ΑΝΑΠΤΥΞΗΣ</t>
  </si>
  <si>
    <t>ΕΛΛΗΝΙΚΟ ΦΕΣΤΙΒΑΛ</t>
  </si>
  <si>
    <t>ΣΧΟΛΕΣ ΤΟΥΡΙΣΤ.ΕΚΠ/ΣΗΣ</t>
  </si>
  <si>
    <t>ΑΙΤΗΜΑ</t>
  </si>
  <si>
    <t>ΕΓΚΡΙΣΗ</t>
  </si>
  <si>
    <t>ΓΕΝΙΚΗ ΓΡΑΜΜΑΤΕΙΑ ΒΙΟΜΗΧΑΝΙΑΣ</t>
  </si>
  <si>
    <t>ΕΟΜΜΕΧ Α.Ε.</t>
  </si>
  <si>
    <t>ΕΛΟΤ Α.Ε.</t>
  </si>
  <si>
    <t>ΕΣΥΔ Α.Ε.</t>
  </si>
  <si>
    <t>Ο.Σ.Κ. Α.Ε.</t>
  </si>
  <si>
    <t>ΚΥ</t>
  </si>
  <si>
    <t>ΓΕΝΙΚΗ ΓΡΑΜΜΑΤΕΙΑ ΛΙΜΕΝΩΝ</t>
  </si>
  <si>
    <t>ΠΛΟΗΓΙΚΗ ΥΠΗΡΕΣΙΑ</t>
  </si>
  <si>
    <t>ΚΕΣΕΝ</t>
  </si>
  <si>
    <t>ΑΕΝ</t>
  </si>
  <si>
    <t>ΝΑΤ</t>
  </si>
  <si>
    <t>ΟΝ</t>
  </si>
  <si>
    <t>ΓΕΝΕ</t>
  </si>
  <si>
    <t>ΛΙΜΕΝΙΚΑ ΤΑΜΕΙΑ</t>
  </si>
  <si>
    <t>ΟΡΓΑΝΙΣΜΟΙ ΛΙΜΕΝΩΝ Α.Ε.</t>
  </si>
  <si>
    <t>ΔΗΜΟΣΙΑ ΝΑΥΤΙΚΗ ΕΚΠΑΙΔΕΥΣΗ</t>
  </si>
  <si>
    <t>Γ.Γ.Δ.Δ.Η.Δ.</t>
  </si>
  <si>
    <t>ΠΕΡΙΦ.Ν.ΑΙΓΑΙΟΥ</t>
  </si>
  <si>
    <t>ΠΕΡΙΦ. ΑΤΤΙΚΗΣ</t>
  </si>
  <si>
    <t>ΠΕΡΙΦ. Β.ΑΙΓΑΙΟΥ</t>
  </si>
  <si>
    <t>Ε.Σ.Υ.Ε.</t>
  </si>
  <si>
    <t>ΚΡΑΤΙΚΗ ΟΡΧΗΣΤΡΑ ΑΘΗΝΩΝ</t>
  </si>
  <si>
    <t>ΜΟΥΣΕΙΟ ΕΛΛ.ΛΑΪΚΗΣ ΤΕΧΝΗΣ</t>
  </si>
  <si>
    <t>ΚΡΑΤΙΚΗ ΣΧΟΛΗ ΟΡΧ.ΤΕΧΝΗΣ</t>
  </si>
  <si>
    <t>ΛΑΟΓ.&amp; ΕΘΝ.ΜΟΥΣ.ΜΑΚ.-ΘΡ.</t>
  </si>
  <si>
    <t>ΚΡΑΤΙΚΟ ΩΔΕΙΟ ΘΕΣ/ΝΙΚΗΣ</t>
  </si>
  <si>
    <t>ΚΡΑΤΙΚΗ ΟΡΧ.ΕΛΛ.ΜΟΥΣΙΚΗΣ</t>
  </si>
  <si>
    <t>ΦΕΣΤΙΒΑΛ ΚΙΝ/ΦΟΥ ΘΕΣ/ΝΙΚΗΣ</t>
  </si>
  <si>
    <t>ΜΟΥΣ.ΦΥΣ.ΙΣΤ.ΑΠΟΛ.ΔΑΣ.ΛΕΣΒΟΥ</t>
  </si>
  <si>
    <t>ΕΠΙΜ.ΕΙΚΑΣΤ.ΤΕΧΝΩΝ ΕΛΛΑΔΟΣ</t>
  </si>
  <si>
    <t>ΜΟΥΣ.ΦΩΤΟΓΡ.ΘΕΣ/ΝΙΚΗΣ</t>
  </si>
  <si>
    <t>ΕΘΝΙΚΟ ΘΕΑΤΡΟ</t>
  </si>
  <si>
    <t>ΕΥΡ.ΠΟΛΙΤΙΣΤ.ΚΕΝ.ΔΕΛΦΩΝ</t>
  </si>
  <si>
    <t>ΣΕΠΕ</t>
  </si>
  <si>
    <t>ΟΕΚ</t>
  </si>
  <si>
    <t>ΕΠΑΓΓ.ΚΑΤΑΡΤΙΣΗ Α.Ε.</t>
  </si>
  <si>
    <t>ΕΚΕΠ</t>
  </si>
  <si>
    <t>ΕΚΕΠΙΣ</t>
  </si>
  <si>
    <t>ΥΠΑ</t>
  </si>
  <si>
    <t>ΟΛΥΜΠΙΑΚΗ ΑΕΡΟΠΟΡΙΑ</t>
  </si>
  <si>
    <t>ΟΛΥΜΠΙΑΚΗ ΑΝΩΝΥΜΗ ΑΝΕΦΟΔΙΑΣΤΙΚΗ ΕΤΑΙΡΕΙΑ ΑΕΡΟΠΟΡΙΚΟΥ ΚΑΥΣΙΜΟΥ</t>
  </si>
  <si>
    <t>ΟΛΥΜΠΙΑΚΗ ΕΤΑΙΡΕΙΑ ΚΑΥΣΙΜΩΝ</t>
  </si>
  <si>
    <t>ΟΛΥΜΠΙΑΚΗ ΑΕΡΟΠΛΟΙΑ</t>
  </si>
  <si>
    <t>ΟΣΕ</t>
  </si>
  <si>
    <t>ΟΑΣΑ</t>
  </si>
  <si>
    <t>ΕΘΕΛ</t>
  </si>
  <si>
    <t>ΗΣΑΠ</t>
  </si>
  <si>
    <t>ΗΛΠΑΠ</t>
  </si>
  <si>
    <t>ΓΑΛΙΛΑΙΟΣ ΕΛΛΑΣ</t>
  </si>
  <si>
    <t>ΕΛΤΑ</t>
  </si>
  <si>
    <t>ΤΑΧΥΜΕΤΑΦΟΡΕΣ ΕΛΤΑ</t>
  </si>
  <si>
    <t>Ε.Ε.Τ.T.</t>
  </si>
  <si>
    <t>ΙΝΣΤ.ΟΠΤΙΚΟΑΚΟΥΣΤΙΚΩΝ ΜΕΣΩΝ</t>
  </si>
  <si>
    <t>ΤΟΜΕΑΣ ΕΝΕΡΓΕΙΑΣ</t>
  </si>
  <si>
    <t>ΕΟΤ</t>
  </si>
  <si>
    <t>ΕΠΥΕΘΑ</t>
  </si>
  <si>
    <t>ΓΕΣ</t>
  </si>
  <si>
    <t>ΓΕΣ (ωρομίσθιο)</t>
  </si>
  <si>
    <t>ΓΕΝ</t>
  </si>
  <si>
    <t>ΓΕΝ (ωρομίσθιο)</t>
  </si>
  <si>
    <t>ΓΕΑ</t>
  </si>
  <si>
    <t>ΓΕΑ (ωρομίσθιο)</t>
  </si>
  <si>
    <t>ΝΙΜΙΤΣ</t>
  </si>
  <si>
    <t>ΕΜΥ</t>
  </si>
  <si>
    <t>ΜΤΑ</t>
  </si>
  <si>
    <t>ΜΒΗ Α.Ε.</t>
  </si>
  <si>
    <t>ΠΟΛΕΜΙΚΟ ΜΟΥΣΕΙΟ</t>
  </si>
  <si>
    <t>ΓΕΕΘΑ (ωρομίσθιο)</t>
  </si>
  <si>
    <t>ΕΜΜΙΣΘΑ ΥΠΟΘ/ΚΕΙΑ-ΚΤΗΜΑΤΟΛ.ΓΡ.ΡΟΔΟΥ,ΚΩ,ΛΕΡΟΥ</t>
  </si>
  <si>
    <t>ΜΑΘΗΤΙΚΕΣ ΚΑΤΑΣΚΗΝΩΣΕΙΣ</t>
  </si>
  <si>
    <t>Γ.Γ.Ν.Γ.</t>
  </si>
  <si>
    <t>ΤΑΠΑ</t>
  </si>
  <si>
    <t>ΠΕΡΙΦ. ΗΠΕΙΡΟΥ</t>
  </si>
  <si>
    <t>ΟΙΚΟΝΟΜΙΚΟ ΕΠΙΜΕΛΗΤΗΡΙΟ ΕΛΛΑΔΟΣ</t>
  </si>
  <si>
    <t>ΚΕΝΤΡΟ ΠΡΟΓΡΑΜΜ. &amp; ΟΙΚΟΝ.ΕΡΕΥΝΩΝ</t>
  </si>
  <si>
    <t>ΟΡΓΑΝΙΣΜΟΣ ΑΣΦ. ΕΞΑΓ. ΠΙΣΤΩΣΕΩΝ</t>
  </si>
  <si>
    <t>ΕΚΕΦΕ ΔΗΜΟΚΡΙΤΟΣ</t>
  </si>
  <si>
    <t>ΕΘΝΙΚΟ ΑΣΤΕΡΟΣΚΟΠΕΙΟ ΑΘΗΝΩΝ</t>
  </si>
  <si>
    <t>ΕΛΛΗΝΙΚΟ ΙΝΣΤΙΤΟΥΤΟ ΠΑΣΤΕΡ</t>
  </si>
  <si>
    <t>ΝΟΣΗΛΕΥΤΙΚΑ ΙΔΡΥΜΑΤΑ</t>
  </si>
  <si>
    <t>ΕΘΝΙΚΟΣ ΟΡΓΑΝΙΣΜΟΣ ΦΑΡΜΑΚΩΝ</t>
  </si>
  <si>
    <t>ΤΑΧΥΔΡΟΜΙΚΟ ΤΑΜΙΕΥΤΗΡΙΟ</t>
  </si>
  <si>
    <t xml:space="preserve">ΕΘΝΙΚΟ ΙΔΡΥΜΑ ΝΕΟΤΗΤΑΣ </t>
  </si>
  <si>
    <t xml:space="preserve">Ο.Ε.Ε.Κ. </t>
  </si>
  <si>
    <t xml:space="preserve">Α.Ε.Ι. - ΕΚΠ/ΚΟ ΠΡΟΣΩΠΙΚΟ </t>
  </si>
  <si>
    <t>ΕΛΛΗΝΙΚΕΣ ΑΛΥΚΕΣ Α.Ε.</t>
  </si>
  <si>
    <t>ΠΕΡΙΦ.ΥΠΗΡ. Α/ΘΜΙΑΣ &amp; Β/ΘΜΙΑΣ ΕΚΠ/ΣΗΣ</t>
  </si>
  <si>
    <t>Α.Ε.Ι. - ΔΙΟΙΚΗΤΙΚΟ ΠΡΟΣΩΠΙΚΟ</t>
  </si>
  <si>
    <t>ΙΔΡ.ΙΑΤΡΟΒΙΟΛ.ΕΡΕΥΝ.ΑΚΑΔΗΜΙΑΣ ΑΘΗΝΩΝ</t>
  </si>
  <si>
    <t>ΙΔΡΥΜΑ ΚΡΑΤΙΚΩΝ ΥΠΟΤΡΟΦΙΩΝ</t>
  </si>
  <si>
    <t>ΔΙΚΑΤΣΑ</t>
  </si>
  <si>
    <t>ΑΙΓΙΝΗΤΕΙΟ ΝΟΣΟΚΟΜΕΙΟ</t>
  </si>
  <si>
    <t>Τ.Ε.Ι. - ΕΙΔΙΚΟ ΤΕΧΝΙΚΟ ΠΡΟΣΩΠΙΚΟ</t>
  </si>
  <si>
    <t>Σ.Μ.Ε.Α &amp; Κ.Δ.Α.Υ.</t>
  </si>
  <si>
    <t>ΓΕΝΙΚΑ ΑΡΧΕΙΑ ΤΟΥ ΚΡΑΤΟΥΣ</t>
  </si>
  <si>
    <t>Ε.Β.Ε. &amp; ΔΗΜΟΣΙΕΣ ΒΙΒΛΙΟΘΗΚΕΣ</t>
  </si>
  <si>
    <t>ΙΕΡΕΣ ΜΗΤΡΟΠΟΛΕΙΣ</t>
  </si>
  <si>
    <t>ΕΚΚΛΗΣΙΑΣΤΙΚΗ ΕΚΠ/ΣΗ-ΕΚΠ/ΚΟ ΠΡΟΣΩΠ.</t>
  </si>
  <si>
    <t>ΕΚΚΛΗΣΙΑΣΤΙΚΗ ΕΚΠ/ΣΗ-Δ/ΚΟ ΠΡΟΣΩΠΙΚΟ</t>
  </si>
  <si>
    <t>ΣΧΟΛΕΙΑ Α/ΘΜΙΑΣ &amp; Β/ΘΜΙΑΣ ΕΚΠ/ΣΗΣ</t>
  </si>
  <si>
    <t>Ο.Ε.Δ.Β.</t>
  </si>
  <si>
    <t>ΣΙΒΙΤΑΝΙΔΕΙΟΣ Δ.Σ.Τ.Ε.</t>
  </si>
  <si>
    <t>Δ.Π.Π.ΓΥΜΝΑΣΤΗΡΙΟ ΚΑΙΣΑΡΙΑΝΗΣ</t>
  </si>
  <si>
    <t>Π.Ε.Κ.</t>
  </si>
  <si>
    <r>
      <t xml:space="preserve">ΙΔ.ΣΧ.ΦΙΛ.ΣΩΜ </t>
    </r>
    <r>
      <rPr>
        <sz val="8"/>
        <color indexed="8"/>
        <rFont val="Arial"/>
        <family val="2"/>
      </rPr>
      <t>"ΑΡΜΕΝΙΚΟΣ ΚΥΑΝΟΥΣ ΣΤΑΥΡΟΣ"</t>
    </r>
  </si>
  <si>
    <t>ΜΕΙΟΝΟΤΙΚΑ ΣΧΟΛΕΙΑ ΘΡΑΚΗΣ</t>
  </si>
  <si>
    <t>Γ.Γ.ΕΚΠΑΙΔΕΥΣΗΣ ΕΝΗΛΙΚΩΝ</t>
  </si>
  <si>
    <t>ΙΝΣΤ.ΔΙΑΡΚΟΥΣ ΕΚΠ/ΣΗΣ ΕΝΗΛΙΚΩΝ</t>
  </si>
  <si>
    <t>ΠΑΙΔΑΓΩΓΙΚΟ ΙΝΣΤΙΤΟΥΤΟ</t>
  </si>
  <si>
    <t>Ι.Π.Ο.Δ.Ε.</t>
  </si>
  <si>
    <t>ΠΕΡΙΦ. ΑΝ.ΜΑΚ.ΘΡΑΚΗΣ</t>
  </si>
  <si>
    <t>ΠΕΡΙΦ.ΘΕΣΣΑΛΙΑΣ</t>
  </si>
  <si>
    <t>ΠΕΡΙΦ. ΙΟΝΙΩΝ ΝΗΣΩΝ</t>
  </si>
  <si>
    <t>ΟΤΑ Α΄ ΒΑΘΜΟΥ</t>
  </si>
  <si>
    <t>ΝΟΜΑΡΧΙΑΚΕΣ ΑΥΤΟΔΙΟΙΚΗΣΕΙΣ</t>
  </si>
  <si>
    <t>Γ.Γ.Κ.Α.</t>
  </si>
  <si>
    <t>ΛΟΙΠΑ ΑΣΦΑΛΙΣΤΙΚΑ ΤΑΜΕΙΑ</t>
  </si>
  <si>
    <t>ΟΑΕΕ-ΤΑΕ</t>
  </si>
  <si>
    <t>ΟΑΕΕ-ΤΕΒΕ</t>
  </si>
  <si>
    <t>ΟΓΑ</t>
  </si>
  <si>
    <t>ΤΣΑ</t>
  </si>
  <si>
    <t>ΟΑΠ-ΔΕΗ</t>
  </si>
  <si>
    <t xml:space="preserve">ΙΚΑ - ΕΤΑΜ </t>
  </si>
  <si>
    <t>ΠΕΡΙΦ. ΚΡΗΤΗΣ</t>
  </si>
  <si>
    <t>ΣΧΟΛΗ ΚΑΛΩΝ ΤΕΧΝΩΝ ΠΑΝΟΡΜΟΥ ΤΗΝΟΥ</t>
  </si>
  <si>
    <t>ΕΘΝΙΚΗ ΠΙΝΑΚΟΘΗΚΗ - ΜΟΥΣΕΙΟ ΣΟΥΤΣΟΥ</t>
  </si>
  <si>
    <t xml:space="preserve">Τ.Ε.Ι. - ΔΙΟΙΚΗΤΙΚΟ ΠΡΟΣΩΠΙΚΟ </t>
  </si>
  <si>
    <t xml:space="preserve">Τ.Ε.Ι. - ΕΚΠ/ΚΟ ΠΡΟΣΩΠΙΚΟ </t>
  </si>
  <si>
    <r>
      <t xml:space="preserve">ΕΘΝ.ΓΥΜΝΑΣΤΗΡΙΟ ΑΘΗΝΩΝ </t>
    </r>
    <r>
      <rPr>
        <sz val="9"/>
        <color indexed="8"/>
        <rFont val="Arial"/>
        <family val="2"/>
      </rPr>
      <t>"Ο Ι.ΦΩΚΙΑΝΟΣ"</t>
    </r>
  </si>
  <si>
    <t>ΓΓ ΕΜΠΟΡΙΟΥ - ΚΑΤΑΝΑΛΩΤΗ</t>
  </si>
  <si>
    <t>ΕΦΕΤ</t>
  </si>
  <si>
    <t>Δ.ΕΠ.Α.</t>
  </si>
  <si>
    <t>Ι.Γ.Μ.Ε.</t>
  </si>
  <si>
    <t>Ρ.Α.Ε.</t>
  </si>
  <si>
    <t>Γ.Γ. ΕΡΕΥΝΑΣ &amp; ΤΕΧΝΟΛΟΓΙΑΣ</t>
  </si>
  <si>
    <t>ΕΛΛΗΝΙΚΗ ΕΠΙΤΡΟΠΗ ΑΤΟΜΙΚΗΣ ΕΝΕΡΓΕΙΑΣ</t>
  </si>
  <si>
    <t>ΕΠΙΜΕΛΗΤΗΡΙΑ</t>
  </si>
  <si>
    <t>ΟΡΓΑΝΙΣΜΟΣ ΛΑΙΚΩΝ ΑΓΟΡΩΝ ΘΕΣ/ΚΗΣ</t>
  </si>
  <si>
    <t>ΠΑΝΕΛΛΗΝΙΑ ΕΚΘΕΣΗ ΛΑΜΙΑΣ</t>
  </si>
  <si>
    <t>ΕΚΤ.ΓΡΑΜΜ.ΚΥΒ.ΕΠΙΤΡ.ΠΑΙΔ. &amp; ΠΟΛΙΤΙΣΜ.</t>
  </si>
  <si>
    <t>ΠΕΡΙΦ.ΚΕΝ.ΜΑΚΕΔΟΝΙΑΣ</t>
  </si>
  <si>
    <t>ΠΕΡΙΦ.ΔΥΤ.ΕΛΛΑΔΑΣ</t>
  </si>
  <si>
    <t>ΠΕΡΙΦ.ΔΥΤ.ΜΑΚΕΔΟΝΙΑΣ</t>
  </si>
  <si>
    <t>ΟΕΕ</t>
  </si>
  <si>
    <t>ΠΙΝΑΚΑΣ ΑΙΤΗΜΑΤΩΝ ΤΑΚΤΙΚΟΥ ΚΑΙ ΕΚΤΑΚΤΟΥ ΠΡΟΣΩΠΙΚΟΥ ΠΡΟΓΡΑΜΜΑΤΙΣΜΟΥ ΕΤΟΥΣ 2005 ΠΟΥ ΕΧΟΥΝ ΥΠΟΒΛΗΘΕΙ ΣΤΗ ΔΙΠΠ ΜΕΧΡΙ 26/4/2005</t>
  </si>
  <si>
    <t xml:space="preserve">ΕΝ.ΛΥΚ.ΝΥΡΕΜΒΕΡΓΗΣ </t>
  </si>
  <si>
    <t xml:space="preserve">1ο &amp; 2ο ΛΥΚΕΙΟ ΜΟΝΑΧΟΥ </t>
  </si>
  <si>
    <t xml:space="preserve">ΕΛΛ.ΛΥΚΕΙΟ ΣΤΟΥΤΓΑΡΔΗΣ </t>
  </si>
  <si>
    <t xml:space="preserve">ΑΡΕΤΑΙΕΙΟ ΝΟΣΟΚΟΜΕΙΟ </t>
  </si>
  <si>
    <t xml:space="preserve">Α/ΘΜΙΑ &amp; Β/ΘΜΙΑ ΕΚΠ/ΣΗ - ΕΚΠΑΙΔΕΥΤΙΚΟΙ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</si>
</sst>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_ ;\-#,##0\ 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</numFmts>
  <fonts count="19">
    <font>
      <sz val="10"/>
      <name val="Arial Greek"/>
      <family val="0"/>
    </font>
    <font>
      <sz val="10"/>
      <color indexed="8"/>
      <name val="Arial"/>
      <family val="0"/>
    </font>
    <font>
      <b/>
      <sz val="10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 Greek"/>
      <family val="0"/>
    </font>
    <font>
      <b/>
      <sz val="11"/>
      <color indexed="8"/>
      <name val="Arial"/>
      <family val="2"/>
    </font>
    <font>
      <b/>
      <sz val="12"/>
      <name val="Arial Greek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 Greek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1" xfId="16" applyFont="1" applyFill="1" applyBorder="1" applyAlignment="1">
      <alignment horizontal="left" wrapText="1"/>
      <protection/>
    </xf>
    <xf numFmtId="0" fontId="0" fillId="0" borderId="1" xfId="0" applyBorder="1" applyAlignment="1">
      <alignment/>
    </xf>
    <xf numFmtId="0" fontId="1" fillId="0" borderId="1" xfId="17" applyFont="1" applyFill="1" applyBorder="1" applyAlignment="1">
      <alignment horizontal="left" wrapText="1"/>
      <protection/>
    </xf>
    <xf numFmtId="0" fontId="1" fillId="0" borderId="1" xfId="17" applyFont="1" applyFill="1" applyBorder="1" applyAlignment="1">
      <alignment horizontal="center" wrapText="1"/>
      <protection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/>
    </xf>
    <xf numFmtId="0" fontId="5" fillId="2" borderId="1" xfId="17" applyFont="1" applyFill="1" applyBorder="1" applyAlignment="1">
      <alignment horizontal="center" wrapText="1"/>
      <protection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5" fillId="0" borderId="1" xfId="17" applyFont="1" applyFill="1" applyBorder="1" applyAlignment="1">
      <alignment horizontal="left" wrapText="1"/>
      <protection/>
    </xf>
    <xf numFmtId="0" fontId="5" fillId="3" borderId="1" xfId="17" applyFont="1" applyFill="1" applyBorder="1" applyAlignment="1">
      <alignment horizontal="center" wrapText="1"/>
      <protection/>
    </xf>
    <xf numFmtId="0" fontId="0" fillId="3" borderId="1" xfId="0" applyFill="1" applyBorder="1" applyAlignment="1">
      <alignment wrapText="1"/>
    </xf>
    <xf numFmtId="0" fontId="2" fillId="0" borderId="1" xfId="0" applyFont="1" applyBorder="1" applyAlignment="1">
      <alignment/>
    </xf>
    <xf numFmtId="0" fontId="8" fillId="0" borderId="1" xfId="17" applyFont="1" applyFill="1" applyBorder="1" applyAlignment="1">
      <alignment horizontal="center" wrapText="1"/>
      <protection/>
    </xf>
    <xf numFmtId="0" fontId="5" fillId="0" borderId="1" xfId="17" applyFont="1" applyFill="1" applyBorder="1" applyAlignment="1">
      <alignment horizontal="center" wrapText="1"/>
      <protection/>
    </xf>
    <xf numFmtId="0" fontId="2" fillId="0" borderId="1" xfId="0" applyFont="1" applyBorder="1" applyAlignment="1">
      <alignment horizontal="center"/>
    </xf>
    <xf numFmtId="0" fontId="1" fillId="0" borderId="1" xfId="17" applyFont="1" applyFill="1" applyBorder="1" applyAlignment="1">
      <alignment horizontal="left" wrapText="1"/>
      <protection/>
    </xf>
    <xf numFmtId="0" fontId="1" fillId="0" borderId="1" xfId="17" applyFont="1" applyFill="1" applyBorder="1" applyAlignment="1">
      <alignment horizontal="center" wrapText="1"/>
      <protection/>
    </xf>
    <xf numFmtId="0" fontId="1" fillId="0" borderId="1" xfId="16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wrapText="1"/>
      <protection/>
    </xf>
    <xf numFmtId="0" fontId="5" fillId="0" borderId="1" xfId="17" applyFont="1" applyFill="1" applyBorder="1" applyAlignment="1">
      <alignment horizontal="center" wrapText="1"/>
      <protection/>
    </xf>
    <xf numFmtId="0" fontId="5" fillId="0" borderId="1" xfId="17" applyFont="1" applyFill="1" applyBorder="1" applyAlignment="1">
      <alignment horizontal="left" wrapText="1"/>
      <protection/>
    </xf>
    <xf numFmtId="0" fontId="1" fillId="0" borderId="1" xfId="17" applyFont="1" applyFill="1" applyBorder="1" applyAlignment="1">
      <alignment horizontal="left" wrapText="1"/>
      <protection/>
    </xf>
    <xf numFmtId="0" fontId="1" fillId="0" borderId="1" xfId="17" applyFont="1" applyFill="1" applyBorder="1" applyAlignment="1">
      <alignment horizontal="center" wrapText="1"/>
      <protection/>
    </xf>
    <xf numFmtId="0" fontId="10" fillId="4" borderId="1" xfId="17" applyFont="1" applyFill="1" applyBorder="1" applyAlignment="1">
      <alignment horizontal="center" vertical="center" wrapText="1"/>
      <protection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5" fillId="4" borderId="1" xfId="17" applyFont="1" applyFill="1" applyBorder="1" applyAlignment="1">
      <alignment horizontal="center" wrapText="1"/>
      <protection/>
    </xf>
    <xf numFmtId="0" fontId="5" fillId="4" borderId="1" xfId="17" applyFont="1" applyFill="1" applyBorder="1" applyAlignment="1">
      <alignment horizontal="center" wrapText="1"/>
      <protection/>
    </xf>
    <xf numFmtId="0" fontId="2" fillId="4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 wrapText="1"/>
      <protection/>
    </xf>
    <xf numFmtId="0" fontId="5" fillId="0" borderId="4" xfId="17" applyFont="1" applyFill="1" applyBorder="1" applyAlignment="1">
      <alignment horizontal="center" wrapText="1"/>
      <protection/>
    </xf>
    <xf numFmtId="0" fontId="5" fillId="0" borderId="0" xfId="17" applyFont="1" applyFill="1" applyBorder="1" applyAlignment="1">
      <alignment horizontal="center" wrapText="1"/>
      <protection/>
    </xf>
    <xf numFmtId="0" fontId="5" fillId="0" borderId="0" xfId="17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17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1" fillId="4" borderId="1" xfId="17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2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17" applyFont="1" applyFill="1" applyBorder="1" applyAlignment="1">
      <alignment horizontal="left" wrapText="1"/>
      <protection/>
    </xf>
    <xf numFmtId="0" fontId="12" fillId="0" borderId="1" xfId="17" applyFont="1" applyFill="1" applyBorder="1" applyAlignment="1">
      <alignment horizontal="left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horizont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14" fillId="0" borderId="1" xfId="17" applyFont="1" applyFill="1" applyBorder="1" applyAlignment="1">
      <alignment horizontal="left" vertical="center" wrapText="1"/>
      <protection/>
    </xf>
    <xf numFmtId="0" fontId="5" fillId="0" borderId="1" xfId="17" applyFont="1" applyFill="1" applyBorder="1" applyAlignment="1">
      <alignment horizontal="left" vertical="center" wrapText="1"/>
      <protection/>
    </xf>
    <xf numFmtId="0" fontId="1" fillId="0" borderId="1" xfId="17" applyFont="1" applyFill="1" applyBorder="1" applyAlignment="1">
      <alignment horizontal="left" vertical="center" wrapText="1"/>
      <protection/>
    </xf>
    <xf numFmtId="0" fontId="2" fillId="0" borderId="8" xfId="0" applyFont="1" applyFill="1" applyBorder="1" applyAlignment="1">
      <alignment horizontal="center"/>
    </xf>
    <xf numFmtId="0" fontId="16" fillId="0" borderId="1" xfId="17" applyFont="1" applyFill="1" applyBorder="1" applyAlignment="1">
      <alignment horizontal="center" wrapText="1"/>
      <protection/>
    </xf>
    <xf numFmtId="0" fontId="15" fillId="0" borderId="1" xfId="17" applyFont="1" applyFill="1" applyBorder="1" applyAlignment="1">
      <alignment horizontal="left" wrapText="1"/>
      <protection/>
    </xf>
    <xf numFmtId="0" fontId="1" fillId="0" borderId="1" xfId="16" applyFont="1" applyFill="1" applyBorder="1" applyAlignment="1">
      <alignment horizontal="left" wrapText="1"/>
      <protection/>
    </xf>
    <xf numFmtId="0" fontId="14" fillId="0" borderId="1" xfId="17" applyFont="1" applyFill="1" applyBorder="1" applyAlignment="1">
      <alignment horizontal="left" wrapText="1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8" fillId="0" borderId="1" xfId="17" applyFont="1" applyFill="1" applyBorder="1" applyAlignment="1">
      <alignment horizontal="left" wrapText="1"/>
      <protection/>
    </xf>
    <xf numFmtId="0" fontId="13" fillId="0" borderId="1" xfId="0" applyFont="1" applyBorder="1" applyAlignment="1">
      <alignment/>
    </xf>
    <xf numFmtId="0" fontId="1" fillId="0" borderId="1" xfId="17" applyFont="1" applyFill="1" applyBorder="1" applyAlignment="1">
      <alignment horizontal="center" wrapText="1"/>
      <protection/>
    </xf>
    <xf numFmtId="0" fontId="1" fillId="0" borderId="1" xfId="16" applyFont="1" applyFill="1" applyBorder="1" applyAlignment="1">
      <alignment horizontal="center" wrapText="1"/>
      <protection/>
    </xf>
    <xf numFmtId="0" fontId="5" fillId="0" borderId="1" xfId="16" applyFont="1" applyFill="1" applyBorder="1" applyAlignment="1">
      <alignment horizontal="center" wrapText="1"/>
      <protection/>
    </xf>
    <xf numFmtId="0" fontId="1" fillId="0" borderId="1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8" fillId="5" borderId="9" xfId="17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3" borderId="10" xfId="17" applyFont="1" applyFill="1" applyBorder="1" applyAlignment="1">
      <alignment horizontal="center" vertical="center" wrapText="1"/>
      <protection/>
    </xf>
    <xf numFmtId="0" fontId="6" fillId="3" borderId="2" xfId="17" applyFont="1" applyFill="1" applyBorder="1" applyAlignment="1">
      <alignment horizontal="center" vertical="center" wrapText="1"/>
      <protection/>
    </xf>
  </cellXfs>
  <cellStyles count="10">
    <cellStyle name="Normal" xfId="0"/>
    <cellStyle name="Followed Hyperlink" xfId="15"/>
    <cellStyle name="Βασικό_ΕΓΚΡΙΣΕΙΣ ΜΗ ΕΠΙΧ.2002" xfId="16"/>
    <cellStyle name="Βασικό_Φύλλο1" xfId="17"/>
    <cellStyle name="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65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42.625" style="14" customWidth="1"/>
    <col min="2" max="3" width="13.125" style="17" customWidth="1"/>
    <col min="4" max="4" width="13.125" style="5" customWidth="1"/>
    <col min="5" max="5" width="13.125" style="79" customWidth="1"/>
    <col min="6" max="7" width="10.375" style="13" customWidth="1"/>
    <col min="8" max="8" width="30.875" style="5" customWidth="1"/>
    <col min="9" max="32" width="30.875" style="6" customWidth="1"/>
    <col min="33" max="16384" width="30.875" style="2" customWidth="1"/>
  </cols>
  <sheetData>
    <row r="1" spans="1:121" ht="36.75" customHeight="1">
      <c r="A1" s="106" t="s">
        <v>249</v>
      </c>
      <c r="B1" s="107"/>
      <c r="C1" s="107"/>
      <c r="D1" s="107"/>
      <c r="E1" s="107"/>
      <c r="F1" s="107"/>
      <c r="G1" s="107"/>
      <c r="H1" s="59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55"/>
    </row>
    <row r="2" spans="1:121" ht="30.75" customHeight="1">
      <c r="A2" s="104" t="s">
        <v>12</v>
      </c>
      <c r="B2" s="108" t="s">
        <v>9</v>
      </c>
      <c r="C2" s="109"/>
      <c r="D2" s="108" t="s">
        <v>10</v>
      </c>
      <c r="E2" s="109"/>
      <c r="F2" s="110" t="s">
        <v>11</v>
      </c>
      <c r="G2" s="111"/>
      <c r="H2" s="59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55"/>
    </row>
    <row r="3" spans="1:121" s="7" customFormat="1" ht="23.25" customHeight="1">
      <c r="A3" s="105"/>
      <c r="B3" s="72" t="s">
        <v>103</v>
      </c>
      <c r="C3" s="72" t="s">
        <v>104</v>
      </c>
      <c r="D3" s="71" t="s">
        <v>103</v>
      </c>
      <c r="E3" s="73" t="s">
        <v>104</v>
      </c>
      <c r="F3" s="74" t="s">
        <v>103</v>
      </c>
      <c r="G3" s="74" t="s">
        <v>104</v>
      </c>
      <c r="H3" s="61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56"/>
    </row>
    <row r="4" spans="1:121" s="10" customFormat="1" ht="25.5" customHeight="1">
      <c r="A4" s="23" t="s">
        <v>17</v>
      </c>
      <c r="B4" s="22"/>
      <c r="C4" s="22"/>
      <c r="D4" s="22"/>
      <c r="E4" s="22"/>
      <c r="F4" s="12"/>
      <c r="G4" s="12"/>
      <c r="H4" s="6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36"/>
    </row>
    <row r="5" spans="1:121" s="10" customFormat="1" ht="12.75">
      <c r="A5" s="24" t="s">
        <v>86</v>
      </c>
      <c r="B5" s="25">
        <v>22</v>
      </c>
      <c r="C5" s="21"/>
      <c r="D5" s="25">
        <v>91</v>
      </c>
      <c r="E5" s="21"/>
      <c r="F5" s="8">
        <f aca="true" t="shared" si="0" ref="F5:G10">B5+D5</f>
        <v>113</v>
      </c>
      <c r="G5" s="8">
        <f t="shared" si="0"/>
        <v>0</v>
      </c>
      <c r="H5" s="6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36"/>
    </row>
    <row r="6" spans="1:121" s="10" customFormat="1" ht="12.75">
      <c r="A6" s="24" t="s">
        <v>121</v>
      </c>
      <c r="B6" s="25">
        <v>0</v>
      </c>
      <c r="C6" s="21"/>
      <c r="D6" s="25">
        <v>0</v>
      </c>
      <c r="E6" s="21"/>
      <c r="F6" s="8">
        <f t="shared" si="0"/>
        <v>0</v>
      </c>
      <c r="G6" s="8">
        <f t="shared" si="0"/>
        <v>0</v>
      </c>
      <c r="H6" s="6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36"/>
    </row>
    <row r="7" spans="1:121" s="10" customFormat="1" ht="12.75">
      <c r="A7" s="24" t="s">
        <v>18</v>
      </c>
      <c r="B7" s="25">
        <v>62</v>
      </c>
      <c r="C7" s="21"/>
      <c r="D7" s="25">
        <v>8</v>
      </c>
      <c r="E7" s="21">
        <v>8</v>
      </c>
      <c r="F7" s="8">
        <f t="shared" si="0"/>
        <v>70</v>
      </c>
      <c r="G7" s="8">
        <f t="shared" si="0"/>
        <v>8</v>
      </c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36"/>
    </row>
    <row r="8" spans="1:121" s="10" customFormat="1" ht="12.75">
      <c r="A8" s="24" t="s">
        <v>30</v>
      </c>
      <c r="B8" s="25">
        <v>100</v>
      </c>
      <c r="C8" s="21"/>
      <c r="D8" s="25"/>
      <c r="E8" s="21"/>
      <c r="F8" s="8">
        <f t="shared" si="0"/>
        <v>100</v>
      </c>
      <c r="G8" s="8">
        <f t="shared" si="0"/>
        <v>0</v>
      </c>
      <c r="H8" s="6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36"/>
    </row>
    <row r="9" spans="1:121" s="10" customFormat="1" ht="12.75">
      <c r="A9" s="24" t="s">
        <v>31</v>
      </c>
      <c r="B9" s="25">
        <v>23</v>
      </c>
      <c r="C9" s="21">
        <v>23</v>
      </c>
      <c r="D9" s="25">
        <v>15</v>
      </c>
      <c r="E9" s="21">
        <v>15</v>
      </c>
      <c r="F9" s="8">
        <f t="shared" si="0"/>
        <v>38</v>
      </c>
      <c r="G9" s="8">
        <f t="shared" si="0"/>
        <v>38</v>
      </c>
      <c r="H9" s="6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36"/>
    </row>
    <row r="10" spans="1:121" s="10" customFormat="1" ht="12.75">
      <c r="A10" s="24" t="s">
        <v>32</v>
      </c>
      <c r="B10" s="25">
        <v>40</v>
      </c>
      <c r="C10" s="21"/>
      <c r="D10" s="25">
        <v>5</v>
      </c>
      <c r="E10" s="21"/>
      <c r="F10" s="8">
        <f t="shared" si="0"/>
        <v>45</v>
      </c>
      <c r="G10" s="8">
        <f t="shared" si="0"/>
        <v>0</v>
      </c>
      <c r="H10" s="6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36"/>
    </row>
    <row r="11" spans="1:121" s="10" customFormat="1" ht="12.75">
      <c r="A11" s="24" t="s">
        <v>218</v>
      </c>
      <c r="B11" s="25"/>
      <c r="C11" s="21"/>
      <c r="D11" s="25">
        <f>2311+677+2943+677</f>
        <v>6608</v>
      </c>
      <c r="E11" s="21"/>
      <c r="F11" s="8">
        <f aca="true" t="shared" si="1" ref="F11:F21">B11+D11</f>
        <v>6608</v>
      </c>
      <c r="G11" s="8">
        <f aca="true" t="shared" si="2" ref="G11:G21">C11+E11</f>
        <v>0</v>
      </c>
      <c r="H11" s="6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36"/>
    </row>
    <row r="12" spans="1:121" s="10" customFormat="1" ht="12.75">
      <c r="A12" s="24" t="s">
        <v>219</v>
      </c>
      <c r="B12" s="25">
        <v>7960</v>
      </c>
      <c r="C12" s="21">
        <v>100</v>
      </c>
      <c r="D12" s="25"/>
      <c r="E12" s="21"/>
      <c r="F12" s="8">
        <f aca="true" t="shared" si="3" ref="F12:G15">B12+D12</f>
        <v>7960</v>
      </c>
      <c r="G12" s="8">
        <f t="shared" si="3"/>
        <v>100</v>
      </c>
      <c r="H12" s="6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36"/>
    </row>
    <row r="13" spans="1:121" s="10" customFormat="1" ht="12.75">
      <c r="A13" s="24" t="s">
        <v>245</v>
      </c>
      <c r="B13" s="25">
        <v>500</v>
      </c>
      <c r="C13" s="21"/>
      <c r="D13" s="25">
        <v>111</v>
      </c>
      <c r="E13" s="21"/>
      <c r="F13" s="8">
        <f t="shared" si="3"/>
        <v>611</v>
      </c>
      <c r="G13" s="8">
        <f t="shared" si="3"/>
        <v>0</v>
      </c>
      <c r="H13" s="6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36"/>
    </row>
    <row r="14" spans="1:121" s="10" customFormat="1" ht="12.75">
      <c r="A14" s="24" t="s">
        <v>247</v>
      </c>
      <c r="B14" s="25">
        <v>109</v>
      </c>
      <c r="C14" s="21"/>
      <c r="D14" s="25">
        <v>222</v>
      </c>
      <c r="E14" s="21"/>
      <c r="F14" s="8">
        <f t="shared" si="3"/>
        <v>331</v>
      </c>
      <c r="G14" s="8">
        <f t="shared" si="3"/>
        <v>0</v>
      </c>
      <c r="H14" s="6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36"/>
    </row>
    <row r="15" spans="1:121" s="10" customFormat="1" ht="12.75">
      <c r="A15" s="24" t="s">
        <v>246</v>
      </c>
      <c r="B15" s="25">
        <v>250</v>
      </c>
      <c r="C15" s="21"/>
      <c r="D15" s="25">
        <v>77</v>
      </c>
      <c r="E15" s="21"/>
      <c r="F15" s="8">
        <f t="shared" si="3"/>
        <v>327</v>
      </c>
      <c r="G15" s="8">
        <f t="shared" si="3"/>
        <v>0</v>
      </c>
      <c r="H15" s="6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36"/>
    </row>
    <row r="16" spans="1:121" s="10" customFormat="1" ht="12.75">
      <c r="A16" s="24" t="s">
        <v>122</v>
      </c>
      <c r="B16" s="25">
        <v>104</v>
      </c>
      <c r="C16" s="21"/>
      <c r="D16" s="25">
        <v>28</v>
      </c>
      <c r="E16" s="21"/>
      <c r="F16" s="8">
        <f t="shared" si="1"/>
        <v>132</v>
      </c>
      <c r="G16" s="8">
        <f t="shared" si="2"/>
        <v>0</v>
      </c>
      <c r="H16" s="6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36"/>
    </row>
    <row r="17" spans="1:121" s="10" customFormat="1" ht="12.75">
      <c r="A17" s="24" t="s">
        <v>123</v>
      </c>
      <c r="B17" s="25">
        <v>90</v>
      </c>
      <c r="C17" s="21"/>
      <c r="D17" s="25">
        <v>378</v>
      </c>
      <c r="E17" s="21"/>
      <c r="F17" s="8">
        <f t="shared" si="1"/>
        <v>468</v>
      </c>
      <c r="G17" s="8">
        <f t="shared" si="2"/>
        <v>0</v>
      </c>
      <c r="H17" s="6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36"/>
    </row>
    <row r="18" spans="1:121" s="10" customFormat="1" ht="12.75">
      <c r="A18" s="24" t="s">
        <v>177</v>
      </c>
      <c r="B18" s="25">
        <v>151</v>
      </c>
      <c r="C18" s="21"/>
      <c r="D18" s="25">
        <v>74</v>
      </c>
      <c r="E18" s="21"/>
      <c r="F18" s="8">
        <f t="shared" si="1"/>
        <v>225</v>
      </c>
      <c r="G18" s="8">
        <f t="shared" si="2"/>
        <v>0</v>
      </c>
      <c r="H18" s="6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36"/>
    </row>
    <row r="19" spans="1:121" s="10" customFormat="1" ht="12.75">
      <c r="A19" s="24" t="s">
        <v>215</v>
      </c>
      <c r="B19" s="25">
        <v>62</v>
      </c>
      <c r="C19" s="21"/>
      <c r="D19" s="25">
        <v>360</v>
      </c>
      <c r="E19" s="21"/>
      <c r="F19" s="8">
        <f t="shared" si="1"/>
        <v>422</v>
      </c>
      <c r="G19" s="8">
        <f t="shared" si="2"/>
        <v>0</v>
      </c>
      <c r="H19" s="6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36"/>
    </row>
    <row r="20" spans="1:121" s="10" customFormat="1" ht="12.75">
      <c r="A20" s="24" t="s">
        <v>216</v>
      </c>
      <c r="B20" s="25">
        <v>224</v>
      </c>
      <c r="C20" s="21"/>
      <c r="D20" s="25">
        <v>388</v>
      </c>
      <c r="E20" s="21"/>
      <c r="F20" s="8">
        <f t="shared" si="1"/>
        <v>612</v>
      </c>
      <c r="G20" s="8">
        <f t="shared" si="2"/>
        <v>0</v>
      </c>
      <c r="H20" s="6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36"/>
    </row>
    <row r="21" spans="1:121" s="10" customFormat="1" ht="12.75">
      <c r="A21" s="24" t="s">
        <v>217</v>
      </c>
      <c r="B21" s="25">
        <v>151</v>
      </c>
      <c r="C21" s="21"/>
      <c r="D21" s="25">
        <v>56</v>
      </c>
      <c r="E21" s="21"/>
      <c r="F21" s="8">
        <f t="shared" si="1"/>
        <v>207</v>
      </c>
      <c r="G21" s="8">
        <f t="shared" si="2"/>
        <v>0</v>
      </c>
      <c r="H21" s="6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36"/>
    </row>
    <row r="22" spans="1:121" s="10" customFormat="1" ht="12.75">
      <c r="A22" s="24" t="s">
        <v>228</v>
      </c>
      <c r="B22" s="25">
        <v>36</v>
      </c>
      <c r="C22" s="21"/>
      <c r="D22" s="25">
        <v>166</v>
      </c>
      <c r="E22" s="21"/>
      <c r="F22" s="8">
        <f>B22+D22</f>
        <v>202</v>
      </c>
      <c r="G22" s="8">
        <f>C22+E22</f>
        <v>0</v>
      </c>
      <c r="H22" s="6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36"/>
    </row>
    <row r="23" spans="1:121" s="10" customFormat="1" ht="12.75">
      <c r="A23" s="24" t="s">
        <v>124</v>
      </c>
      <c r="B23" s="25">
        <v>93</v>
      </c>
      <c r="C23" s="21"/>
      <c r="D23" s="25">
        <v>82</v>
      </c>
      <c r="E23" s="21"/>
      <c r="F23" s="8">
        <f>B23+D23</f>
        <v>175</v>
      </c>
      <c r="G23" s="8">
        <f>C23+E23</f>
        <v>0</v>
      </c>
      <c r="H23" s="6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36"/>
    </row>
    <row r="24" spans="1:121" s="35" customFormat="1" ht="12.75">
      <c r="A24" s="33" t="s">
        <v>4</v>
      </c>
      <c r="B24" s="34">
        <f aca="true" t="shared" si="4" ref="B24:G24">SUM(B4:B23)</f>
        <v>9977</v>
      </c>
      <c r="C24" s="34">
        <f t="shared" si="4"/>
        <v>123</v>
      </c>
      <c r="D24" s="34">
        <f t="shared" si="4"/>
        <v>8669</v>
      </c>
      <c r="E24" s="34">
        <f t="shared" si="4"/>
        <v>23</v>
      </c>
      <c r="F24" s="34">
        <f t="shared" si="4"/>
        <v>18646</v>
      </c>
      <c r="G24" s="34">
        <f t="shared" si="4"/>
        <v>146</v>
      </c>
      <c r="H24" s="6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57"/>
    </row>
    <row r="25" spans="1:121" ht="12.75" customHeight="1">
      <c r="A25" s="11" t="s">
        <v>19</v>
      </c>
      <c r="B25" s="4"/>
      <c r="C25" s="75"/>
      <c r="D25" s="4"/>
      <c r="E25" s="75"/>
      <c r="F25" s="8"/>
      <c r="G25" s="8"/>
      <c r="H25" s="59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55"/>
    </row>
    <row r="26" spans="1:121" ht="12.75" customHeight="1">
      <c r="A26" s="18" t="s">
        <v>88</v>
      </c>
      <c r="B26" s="4">
        <v>3554</v>
      </c>
      <c r="C26" s="75"/>
      <c r="D26" s="4">
        <v>332</v>
      </c>
      <c r="E26" s="75"/>
      <c r="F26" s="8">
        <f>B26+D26</f>
        <v>3886</v>
      </c>
      <c r="G26" s="8">
        <f>C26+E26</f>
        <v>0</v>
      </c>
      <c r="H26" s="59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55"/>
    </row>
    <row r="27" spans="1:121" ht="12.75" customHeight="1">
      <c r="A27" s="18" t="s">
        <v>97</v>
      </c>
      <c r="B27" s="4">
        <v>14</v>
      </c>
      <c r="C27" s="75"/>
      <c r="D27" s="4">
        <v>3</v>
      </c>
      <c r="E27" s="75"/>
      <c r="F27" s="8">
        <f>B27+D27</f>
        <v>17</v>
      </c>
      <c r="G27" s="8">
        <f>C27+E27</f>
        <v>0</v>
      </c>
      <c r="H27" s="59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55"/>
    </row>
    <row r="28" spans="1:121" ht="12.75" customHeight="1">
      <c r="A28" s="18" t="s">
        <v>93</v>
      </c>
      <c r="B28" s="4">
        <v>208</v>
      </c>
      <c r="C28" s="75"/>
      <c r="D28" s="4"/>
      <c r="E28" s="75"/>
      <c r="F28" s="8">
        <f aca="true" t="shared" si="5" ref="F28:G41">B28+D28</f>
        <v>208</v>
      </c>
      <c r="G28" s="8">
        <f t="shared" si="5"/>
        <v>0</v>
      </c>
      <c r="H28" s="5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55"/>
    </row>
    <row r="29" spans="1:121" ht="12.75" customHeight="1">
      <c r="A29" s="18" t="s">
        <v>89</v>
      </c>
      <c r="B29" s="4">
        <v>14</v>
      </c>
      <c r="C29" s="75"/>
      <c r="D29" s="4"/>
      <c r="E29" s="75"/>
      <c r="F29" s="8">
        <f t="shared" si="5"/>
        <v>14</v>
      </c>
      <c r="G29" s="8">
        <f t="shared" si="5"/>
        <v>0</v>
      </c>
      <c r="H29" s="5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55"/>
    </row>
    <row r="30" spans="1:121" ht="12.75" customHeight="1">
      <c r="A30" s="18" t="s">
        <v>125</v>
      </c>
      <c r="B30" s="4">
        <v>39</v>
      </c>
      <c r="C30" s="75"/>
      <c r="D30" s="4">
        <v>110</v>
      </c>
      <c r="E30" s="75"/>
      <c r="F30" s="8">
        <f>B30+D30</f>
        <v>149</v>
      </c>
      <c r="G30" s="8">
        <f>C30+E30</f>
        <v>0</v>
      </c>
      <c r="H30" s="59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55"/>
    </row>
    <row r="31" spans="1:121" ht="12.75" customHeight="1">
      <c r="A31" s="18" t="s">
        <v>90</v>
      </c>
      <c r="B31" s="4">
        <v>38</v>
      </c>
      <c r="C31" s="75"/>
      <c r="D31" s="4">
        <v>3</v>
      </c>
      <c r="E31" s="75"/>
      <c r="F31" s="8">
        <f t="shared" si="5"/>
        <v>41</v>
      </c>
      <c r="G31" s="8">
        <f t="shared" si="5"/>
        <v>0</v>
      </c>
      <c r="H31" s="59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55"/>
    </row>
    <row r="32" spans="1:121" ht="12.75" customHeight="1">
      <c r="A32" s="18" t="s">
        <v>91</v>
      </c>
      <c r="B32" s="4">
        <v>8</v>
      </c>
      <c r="C32" s="75"/>
      <c r="D32" s="4">
        <v>1</v>
      </c>
      <c r="E32" s="75"/>
      <c r="F32" s="8">
        <f t="shared" si="5"/>
        <v>9</v>
      </c>
      <c r="G32" s="8">
        <f t="shared" si="5"/>
        <v>0</v>
      </c>
      <c r="H32" s="59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55"/>
    </row>
    <row r="33" spans="1:121" ht="12.75" customHeight="1">
      <c r="A33" s="18" t="s">
        <v>92</v>
      </c>
      <c r="B33" s="4">
        <v>2</v>
      </c>
      <c r="C33" s="75"/>
      <c r="D33" s="4"/>
      <c r="E33" s="75"/>
      <c r="F33" s="8">
        <f t="shared" si="5"/>
        <v>2</v>
      </c>
      <c r="G33" s="8">
        <f t="shared" si="5"/>
        <v>0</v>
      </c>
      <c r="H33" s="59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55"/>
    </row>
    <row r="34" spans="1:121" ht="12.75" customHeight="1">
      <c r="A34" s="18" t="s">
        <v>94</v>
      </c>
      <c r="B34" s="4">
        <v>14</v>
      </c>
      <c r="C34" s="75"/>
      <c r="D34" s="4">
        <v>7</v>
      </c>
      <c r="E34" s="75"/>
      <c r="F34" s="8">
        <f t="shared" si="5"/>
        <v>21</v>
      </c>
      <c r="G34" s="8">
        <f t="shared" si="5"/>
        <v>0</v>
      </c>
      <c r="H34" s="5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55"/>
    </row>
    <row r="35" spans="1:121" ht="12.75" customHeight="1">
      <c r="A35" s="18" t="s">
        <v>186</v>
      </c>
      <c r="B35" s="4">
        <v>612</v>
      </c>
      <c r="C35" s="75"/>
      <c r="D35" s="4"/>
      <c r="E35" s="75"/>
      <c r="F35" s="8">
        <f>B35+D35</f>
        <v>612</v>
      </c>
      <c r="G35" s="8">
        <f>C35+E35</f>
        <v>0</v>
      </c>
      <c r="H35" s="59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55"/>
    </row>
    <row r="36" spans="1:121" ht="12.75" customHeight="1">
      <c r="A36" s="18" t="s">
        <v>95</v>
      </c>
      <c r="B36" s="4">
        <v>28</v>
      </c>
      <c r="C36" s="75"/>
      <c r="D36" s="4"/>
      <c r="E36" s="75"/>
      <c r="F36" s="8">
        <f t="shared" si="5"/>
        <v>28</v>
      </c>
      <c r="G36" s="8">
        <f t="shared" si="5"/>
        <v>0</v>
      </c>
      <c r="H36" s="5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55"/>
    </row>
    <row r="37" spans="1:121" ht="12.75" customHeight="1">
      <c r="A37" s="18" t="s">
        <v>178</v>
      </c>
      <c r="B37" s="4">
        <v>6</v>
      </c>
      <c r="C37" s="75"/>
      <c r="D37" s="4"/>
      <c r="E37" s="75"/>
      <c r="F37" s="8">
        <f t="shared" si="5"/>
        <v>6</v>
      </c>
      <c r="G37" s="8">
        <f t="shared" si="5"/>
        <v>0</v>
      </c>
      <c r="H37" s="59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55"/>
    </row>
    <row r="38" spans="1:121" ht="12.75" customHeight="1">
      <c r="A38" s="18" t="s">
        <v>179</v>
      </c>
      <c r="B38" s="4">
        <v>1</v>
      </c>
      <c r="C38" s="75"/>
      <c r="D38" s="4"/>
      <c r="E38" s="75"/>
      <c r="F38" s="8">
        <f t="shared" si="5"/>
        <v>1</v>
      </c>
      <c r="G38" s="8">
        <f t="shared" si="5"/>
        <v>0</v>
      </c>
      <c r="H38" s="59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55"/>
    </row>
    <row r="39" spans="1:121" ht="12.75" customHeight="1">
      <c r="A39" s="18" t="s">
        <v>180</v>
      </c>
      <c r="B39" s="4">
        <v>7</v>
      </c>
      <c r="C39" s="75"/>
      <c r="D39" s="4"/>
      <c r="E39" s="75"/>
      <c r="F39" s="8">
        <f t="shared" si="5"/>
        <v>7</v>
      </c>
      <c r="G39" s="8">
        <f t="shared" si="5"/>
        <v>0</v>
      </c>
      <c r="H39" s="59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55"/>
    </row>
    <row r="40" spans="1:121" ht="12.75" customHeight="1">
      <c r="A40" s="18" t="s">
        <v>96</v>
      </c>
      <c r="B40" s="4"/>
      <c r="C40" s="75"/>
      <c r="D40" s="4">
        <v>1</v>
      </c>
      <c r="E40" s="75"/>
      <c r="F40" s="8">
        <f t="shared" si="5"/>
        <v>1</v>
      </c>
      <c r="G40" s="8">
        <f t="shared" si="5"/>
        <v>0</v>
      </c>
      <c r="H40" s="59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55"/>
    </row>
    <row r="41" spans="1:121" ht="12.75" customHeight="1">
      <c r="A41" s="18" t="s">
        <v>98</v>
      </c>
      <c r="B41" s="4"/>
      <c r="C41" s="75"/>
      <c r="D41" s="4">
        <v>6</v>
      </c>
      <c r="E41" s="75">
        <v>6</v>
      </c>
      <c r="F41" s="8">
        <f t="shared" si="5"/>
        <v>6</v>
      </c>
      <c r="G41" s="8">
        <f t="shared" si="5"/>
        <v>6</v>
      </c>
      <c r="H41" s="59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55"/>
    </row>
    <row r="42" spans="1:121" s="35" customFormat="1" ht="12.75">
      <c r="A42" s="33" t="s">
        <v>4</v>
      </c>
      <c r="B42" s="34">
        <f aca="true" t="shared" si="6" ref="B42:G42">SUM(B25:B41)</f>
        <v>4545</v>
      </c>
      <c r="C42" s="34">
        <f t="shared" si="6"/>
        <v>0</v>
      </c>
      <c r="D42" s="34">
        <f t="shared" si="6"/>
        <v>463</v>
      </c>
      <c r="E42" s="34">
        <f t="shared" si="6"/>
        <v>6</v>
      </c>
      <c r="F42" s="34">
        <f t="shared" si="6"/>
        <v>5008</v>
      </c>
      <c r="G42" s="34">
        <f t="shared" si="6"/>
        <v>6</v>
      </c>
      <c r="H42" s="6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57"/>
    </row>
    <row r="43" spans="1:121" ht="12.75">
      <c r="A43" s="11" t="s">
        <v>20</v>
      </c>
      <c r="B43" s="4"/>
      <c r="C43" s="75"/>
      <c r="D43" s="4"/>
      <c r="E43" s="75"/>
      <c r="F43" s="8"/>
      <c r="G43" s="8"/>
      <c r="H43" s="59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55"/>
    </row>
    <row r="44" spans="1:121" ht="12.75" customHeight="1">
      <c r="A44" s="18" t="s">
        <v>7</v>
      </c>
      <c r="B44" s="4">
        <v>222</v>
      </c>
      <c r="C44" s="75">
        <v>30</v>
      </c>
      <c r="D44" s="4">
        <v>175</v>
      </c>
      <c r="E44" s="75"/>
      <c r="F44" s="8">
        <f>B44+D44</f>
        <v>397</v>
      </c>
      <c r="G44" s="8">
        <f>C44+E44</f>
        <v>30</v>
      </c>
      <c r="H44" s="59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55"/>
    </row>
    <row r="45" spans="1:121" ht="12.75" customHeight="1">
      <c r="A45" s="3" t="s">
        <v>35</v>
      </c>
      <c r="B45" s="4">
        <v>18</v>
      </c>
      <c r="C45" s="75"/>
      <c r="D45" s="4">
        <v>25</v>
      </c>
      <c r="E45" s="75">
        <v>25</v>
      </c>
      <c r="F45" s="8">
        <f>B45+D45</f>
        <v>43</v>
      </c>
      <c r="G45" s="8">
        <f>C45+E45</f>
        <v>25</v>
      </c>
      <c r="H45" s="59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55"/>
    </row>
    <row r="46" spans="1:121" s="35" customFormat="1" ht="12.75">
      <c r="A46" s="33" t="s">
        <v>4</v>
      </c>
      <c r="B46" s="34">
        <f aca="true" t="shared" si="7" ref="B46:G46">SUM(B43:B45)</f>
        <v>240</v>
      </c>
      <c r="C46" s="34">
        <f t="shared" si="7"/>
        <v>30</v>
      </c>
      <c r="D46" s="34">
        <f t="shared" si="7"/>
        <v>200</v>
      </c>
      <c r="E46" s="34">
        <f t="shared" si="7"/>
        <v>25</v>
      </c>
      <c r="F46" s="34">
        <f t="shared" si="7"/>
        <v>440</v>
      </c>
      <c r="G46" s="34">
        <f t="shared" si="7"/>
        <v>55</v>
      </c>
      <c r="H46" s="6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57"/>
    </row>
    <row r="47" spans="1:121" ht="12.75" customHeight="1">
      <c r="A47" s="11" t="s">
        <v>21</v>
      </c>
      <c r="B47" s="91"/>
      <c r="C47" s="15"/>
      <c r="D47" s="4" t="s">
        <v>3</v>
      </c>
      <c r="E47" s="75"/>
      <c r="F47" s="8"/>
      <c r="G47" s="8"/>
      <c r="H47" s="59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55"/>
    </row>
    <row r="48" spans="1:121" ht="12.75" customHeight="1">
      <c r="A48" s="18" t="s">
        <v>160</v>
      </c>
      <c r="B48" s="19"/>
      <c r="C48" s="19"/>
      <c r="D48" s="4">
        <v>24</v>
      </c>
      <c r="E48" s="75"/>
      <c r="F48" s="8">
        <f>B48+D48</f>
        <v>24</v>
      </c>
      <c r="G48" s="8">
        <f>C48+E48</f>
        <v>0</v>
      </c>
      <c r="H48" s="59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55"/>
    </row>
    <row r="49" spans="1:121" ht="12.75" customHeight="1">
      <c r="A49" s="18" t="s">
        <v>161</v>
      </c>
      <c r="B49" s="19">
        <v>1523</v>
      </c>
      <c r="C49" s="19"/>
      <c r="D49" s="4">
        <v>200</v>
      </c>
      <c r="E49" s="75"/>
      <c r="F49" s="8">
        <f aca="true" t="shared" si="8" ref="F49:F60">B49+D49</f>
        <v>1723</v>
      </c>
      <c r="G49" s="8">
        <f aca="true" t="shared" si="9" ref="G49:G60">C49+E49</f>
        <v>0</v>
      </c>
      <c r="H49" s="59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55"/>
    </row>
    <row r="50" spans="1:121" ht="12.75" customHeight="1">
      <c r="A50" s="18" t="s">
        <v>162</v>
      </c>
      <c r="B50" s="19"/>
      <c r="C50" s="19"/>
      <c r="D50" s="4">
        <v>592</v>
      </c>
      <c r="E50" s="75"/>
      <c r="F50" s="8">
        <f t="shared" si="8"/>
        <v>592</v>
      </c>
      <c r="G50" s="8">
        <f t="shared" si="9"/>
        <v>0</v>
      </c>
      <c r="H50" s="59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55"/>
    </row>
    <row r="51" spans="1:121" ht="12.75" customHeight="1">
      <c r="A51" s="18" t="s">
        <v>163</v>
      </c>
      <c r="B51" s="19">
        <v>653</v>
      </c>
      <c r="C51" s="19"/>
      <c r="D51" s="4">
        <v>96</v>
      </c>
      <c r="E51" s="75"/>
      <c r="F51" s="8">
        <f t="shared" si="8"/>
        <v>749</v>
      </c>
      <c r="G51" s="8">
        <f t="shared" si="9"/>
        <v>0</v>
      </c>
      <c r="H51" s="59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55"/>
    </row>
    <row r="52" spans="1:121" ht="12.75" customHeight="1">
      <c r="A52" s="18" t="s">
        <v>164</v>
      </c>
      <c r="B52" s="19"/>
      <c r="C52" s="19"/>
      <c r="D52" s="4">
        <v>101</v>
      </c>
      <c r="E52" s="75"/>
      <c r="F52" s="8">
        <f t="shared" si="8"/>
        <v>101</v>
      </c>
      <c r="G52" s="8">
        <f t="shared" si="9"/>
        <v>0</v>
      </c>
      <c r="H52" s="59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55"/>
    </row>
    <row r="53" spans="1:121" ht="12.75" customHeight="1">
      <c r="A53" s="18" t="s">
        <v>165</v>
      </c>
      <c r="B53" s="19">
        <v>302</v>
      </c>
      <c r="C53" s="19"/>
      <c r="D53" s="4">
        <v>220</v>
      </c>
      <c r="E53" s="75"/>
      <c r="F53" s="8">
        <f t="shared" si="8"/>
        <v>522</v>
      </c>
      <c r="G53" s="8">
        <f t="shared" si="9"/>
        <v>0</v>
      </c>
      <c r="H53" s="59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55"/>
    </row>
    <row r="54" spans="1:121" ht="12.75" customHeight="1">
      <c r="A54" s="18" t="s">
        <v>166</v>
      </c>
      <c r="B54" s="19"/>
      <c r="C54" s="19"/>
      <c r="D54" s="4">
        <v>168</v>
      </c>
      <c r="E54" s="75"/>
      <c r="F54" s="8">
        <f t="shared" si="8"/>
        <v>168</v>
      </c>
      <c r="G54" s="8">
        <f t="shared" si="9"/>
        <v>0</v>
      </c>
      <c r="H54" s="59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55"/>
    </row>
    <row r="55" spans="1:121" ht="12.75" customHeight="1">
      <c r="A55" s="18" t="s">
        <v>167</v>
      </c>
      <c r="B55" s="19">
        <v>49</v>
      </c>
      <c r="C55" s="19"/>
      <c r="D55" s="4">
        <v>87</v>
      </c>
      <c r="E55" s="75">
        <v>87</v>
      </c>
      <c r="F55" s="8">
        <f t="shared" si="8"/>
        <v>136</v>
      </c>
      <c r="G55" s="8">
        <f t="shared" si="9"/>
        <v>87</v>
      </c>
      <c r="H55" s="59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55"/>
    </row>
    <row r="56" spans="1:121" ht="12.75" customHeight="1">
      <c r="A56" s="18" t="s">
        <v>168</v>
      </c>
      <c r="B56" s="19">
        <v>5</v>
      </c>
      <c r="C56" s="19"/>
      <c r="D56" s="4">
        <v>2</v>
      </c>
      <c r="E56" s="75"/>
      <c r="F56" s="8">
        <f t="shared" si="8"/>
        <v>7</v>
      </c>
      <c r="G56" s="8">
        <f t="shared" si="9"/>
        <v>0</v>
      </c>
      <c r="H56" s="59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55"/>
    </row>
    <row r="57" spans="1:121" ht="12.75" customHeight="1">
      <c r="A57" s="18" t="s">
        <v>169</v>
      </c>
      <c r="B57" s="19">
        <v>4</v>
      </c>
      <c r="C57" s="19"/>
      <c r="D57" s="4"/>
      <c r="E57" s="75"/>
      <c r="F57" s="8">
        <f t="shared" si="8"/>
        <v>4</v>
      </c>
      <c r="G57" s="8">
        <f t="shared" si="9"/>
        <v>0</v>
      </c>
      <c r="H57" s="59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55"/>
    </row>
    <row r="58" spans="1:121" ht="12.75" customHeight="1">
      <c r="A58" s="18" t="s">
        <v>170</v>
      </c>
      <c r="B58" s="19">
        <v>31</v>
      </c>
      <c r="C58" s="19"/>
      <c r="D58" s="4"/>
      <c r="E58" s="75"/>
      <c r="F58" s="8">
        <f t="shared" si="8"/>
        <v>31</v>
      </c>
      <c r="G58" s="8">
        <f t="shared" si="9"/>
        <v>0</v>
      </c>
      <c r="H58" s="59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55"/>
    </row>
    <row r="59" spans="1:121" ht="12.75" customHeight="1">
      <c r="A59" s="18" t="s">
        <v>171</v>
      </c>
      <c r="B59" s="19"/>
      <c r="C59" s="19"/>
      <c r="D59" s="4">
        <v>5</v>
      </c>
      <c r="E59" s="75"/>
      <c r="F59" s="8">
        <f t="shared" si="8"/>
        <v>5</v>
      </c>
      <c r="G59" s="8">
        <f t="shared" si="9"/>
        <v>0</v>
      </c>
      <c r="H59" s="59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55"/>
    </row>
    <row r="60" spans="1:121" ht="12.75" customHeight="1">
      <c r="A60" s="18" t="s">
        <v>172</v>
      </c>
      <c r="B60" s="19"/>
      <c r="C60" s="19"/>
      <c r="D60" s="4">
        <v>78</v>
      </c>
      <c r="E60" s="75"/>
      <c r="F60" s="8">
        <f t="shared" si="8"/>
        <v>78</v>
      </c>
      <c r="G60" s="8">
        <f t="shared" si="9"/>
        <v>0</v>
      </c>
      <c r="H60" s="59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55"/>
    </row>
    <row r="61" spans="1:121" s="35" customFormat="1" ht="12.75">
      <c r="A61" s="33" t="s">
        <v>4</v>
      </c>
      <c r="B61" s="34">
        <f aca="true" t="shared" si="10" ref="B61:G61">SUM(B47:B60)</f>
        <v>2567</v>
      </c>
      <c r="C61" s="34">
        <f t="shared" si="10"/>
        <v>0</v>
      </c>
      <c r="D61" s="34">
        <f t="shared" si="10"/>
        <v>1573</v>
      </c>
      <c r="E61" s="34">
        <f t="shared" si="10"/>
        <v>87</v>
      </c>
      <c r="F61" s="34">
        <f t="shared" si="10"/>
        <v>4140</v>
      </c>
      <c r="G61" s="34">
        <f t="shared" si="10"/>
        <v>87</v>
      </c>
      <c r="H61" s="6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57"/>
    </row>
    <row r="62" spans="1:121" ht="15">
      <c r="A62" s="11" t="s">
        <v>0</v>
      </c>
      <c r="B62" s="15"/>
      <c r="C62" s="16"/>
      <c r="D62" s="4" t="s">
        <v>3</v>
      </c>
      <c r="E62" s="75"/>
      <c r="F62" s="8"/>
      <c r="G62" s="8"/>
      <c r="H62" s="59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55"/>
    </row>
    <row r="63" spans="1:121" ht="12.75" customHeight="1">
      <c r="A63" s="97" t="s">
        <v>105</v>
      </c>
      <c r="B63" s="85">
        <v>57</v>
      </c>
      <c r="C63" s="86"/>
      <c r="D63" s="69">
        <v>20</v>
      </c>
      <c r="E63" s="77"/>
      <c r="F63" s="70">
        <f aca="true" t="shared" si="11" ref="F63:F82">B63+D63</f>
        <v>77</v>
      </c>
      <c r="G63" s="70">
        <f aca="true" t="shared" si="12" ref="G63:G82">C63+E63</f>
        <v>0</v>
      </c>
      <c r="H63" s="59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55"/>
    </row>
    <row r="64" spans="1:121" ht="12.75" customHeight="1">
      <c r="A64" s="92" t="s">
        <v>106</v>
      </c>
      <c r="B64" s="19">
        <v>25</v>
      </c>
      <c r="C64" s="86"/>
      <c r="D64" s="69"/>
      <c r="E64" s="77"/>
      <c r="F64" s="70">
        <f t="shared" si="11"/>
        <v>25</v>
      </c>
      <c r="G64" s="70">
        <f>C64+E64</f>
        <v>0</v>
      </c>
      <c r="H64" s="59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55"/>
    </row>
    <row r="65" spans="1:121" ht="12.75" customHeight="1">
      <c r="A65" s="92" t="s">
        <v>107</v>
      </c>
      <c r="B65" s="19">
        <v>1</v>
      </c>
      <c r="C65" s="86"/>
      <c r="D65" s="69"/>
      <c r="E65" s="77"/>
      <c r="F65" s="70">
        <f t="shared" si="11"/>
        <v>1</v>
      </c>
      <c r="G65" s="70">
        <f>C65+E65</f>
        <v>0</v>
      </c>
      <c r="H65" s="59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55"/>
    </row>
    <row r="66" spans="1:121" ht="12.75" customHeight="1">
      <c r="A66" s="92" t="s">
        <v>108</v>
      </c>
      <c r="B66" s="19">
        <v>12</v>
      </c>
      <c r="C66" s="86"/>
      <c r="D66" s="69"/>
      <c r="E66" s="77"/>
      <c r="F66" s="70">
        <f t="shared" si="11"/>
        <v>12</v>
      </c>
      <c r="G66" s="70">
        <f>C66+E66</f>
        <v>0</v>
      </c>
      <c r="H66" s="59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55"/>
    </row>
    <row r="67" spans="1:121" ht="12.75">
      <c r="A67" s="98" t="s">
        <v>234</v>
      </c>
      <c r="B67" s="95">
        <v>100</v>
      </c>
      <c r="C67" s="16"/>
      <c r="D67" s="4"/>
      <c r="E67" s="75"/>
      <c r="F67" s="70">
        <f t="shared" si="11"/>
        <v>100</v>
      </c>
      <c r="G67" s="8">
        <f t="shared" si="12"/>
        <v>0</v>
      </c>
      <c r="H67" s="59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55"/>
    </row>
    <row r="68" spans="1:121" ht="12.75">
      <c r="A68" s="96" t="s">
        <v>235</v>
      </c>
      <c r="B68" s="95">
        <v>56</v>
      </c>
      <c r="C68" s="16"/>
      <c r="D68" s="4"/>
      <c r="E68" s="75"/>
      <c r="F68" s="70">
        <f t="shared" si="11"/>
        <v>56</v>
      </c>
      <c r="G68" s="8">
        <f t="shared" si="12"/>
        <v>0</v>
      </c>
      <c r="H68" s="59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55"/>
    </row>
    <row r="69" spans="1:121" ht="12.75">
      <c r="A69" s="98" t="s">
        <v>158</v>
      </c>
      <c r="B69" s="95">
        <v>32</v>
      </c>
      <c r="C69" s="16"/>
      <c r="D69" s="4"/>
      <c r="E69" s="75"/>
      <c r="F69" s="70">
        <f t="shared" si="11"/>
        <v>32</v>
      </c>
      <c r="G69" s="8">
        <f t="shared" si="12"/>
        <v>0</v>
      </c>
      <c r="H69" s="59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55"/>
    </row>
    <row r="70" spans="1:121" ht="12.75">
      <c r="A70" s="96" t="s">
        <v>236</v>
      </c>
      <c r="B70" s="95">
        <v>49</v>
      </c>
      <c r="C70" s="16"/>
      <c r="D70" s="4"/>
      <c r="E70" s="75"/>
      <c r="F70" s="70">
        <f t="shared" si="11"/>
        <v>49</v>
      </c>
      <c r="G70" s="8">
        <f t="shared" si="12"/>
        <v>0</v>
      </c>
      <c r="H70" s="59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55"/>
    </row>
    <row r="71" spans="1:121" ht="12.75">
      <c r="A71" s="96" t="s">
        <v>237</v>
      </c>
      <c r="B71" s="95">
        <v>48</v>
      </c>
      <c r="C71" s="16"/>
      <c r="D71" s="4"/>
      <c r="E71" s="75"/>
      <c r="F71" s="70">
        <f t="shared" si="11"/>
        <v>48</v>
      </c>
      <c r="G71" s="8">
        <f t="shared" si="12"/>
        <v>0</v>
      </c>
      <c r="H71" s="59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55"/>
    </row>
    <row r="72" spans="1:121" ht="12.75">
      <c r="A72" s="18" t="s">
        <v>85</v>
      </c>
      <c r="B72" s="95">
        <v>50</v>
      </c>
      <c r="C72" s="16"/>
      <c r="D72" s="4"/>
      <c r="E72" s="75"/>
      <c r="F72" s="70">
        <f t="shared" si="11"/>
        <v>50</v>
      </c>
      <c r="G72" s="8">
        <f t="shared" si="12"/>
        <v>0</v>
      </c>
      <c r="H72" s="59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55"/>
    </row>
    <row r="73" spans="1:121" ht="12.75">
      <c r="A73" s="18" t="s">
        <v>238</v>
      </c>
      <c r="B73" s="95">
        <v>3</v>
      </c>
      <c r="C73" s="16"/>
      <c r="D73" s="4"/>
      <c r="E73" s="75"/>
      <c r="F73" s="70">
        <f t="shared" si="11"/>
        <v>3</v>
      </c>
      <c r="G73" s="8">
        <f t="shared" si="12"/>
        <v>0</v>
      </c>
      <c r="H73" s="59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55"/>
    </row>
    <row r="74" spans="1:121" ht="12.75">
      <c r="A74" s="18" t="s">
        <v>190</v>
      </c>
      <c r="B74" s="16"/>
      <c r="C74" s="16"/>
      <c r="D74" s="4">
        <v>247</v>
      </c>
      <c r="E74" s="75">
        <v>247</v>
      </c>
      <c r="F74" s="70">
        <f t="shared" si="11"/>
        <v>247</v>
      </c>
      <c r="G74" s="8">
        <f t="shared" si="12"/>
        <v>247</v>
      </c>
      <c r="H74" s="59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55"/>
    </row>
    <row r="75" spans="1:121" ht="12.75">
      <c r="A75" s="97" t="s">
        <v>239</v>
      </c>
      <c r="B75" s="19">
        <v>8</v>
      </c>
      <c r="C75" s="16"/>
      <c r="D75" s="4"/>
      <c r="E75" s="75"/>
      <c r="F75" s="70">
        <f t="shared" si="11"/>
        <v>8</v>
      </c>
      <c r="G75" s="8">
        <f t="shared" si="12"/>
        <v>0</v>
      </c>
      <c r="H75" s="59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55"/>
    </row>
    <row r="76" spans="1:121" ht="12.75">
      <c r="A76" s="97" t="s">
        <v>240</v>
      </c>
      <c r="B76" s="19">
        <v>5</v>
      </c>
      <c r="C76" s="16"/>
      <c r="D76" s="4"/>
      <c r="E76" s="75"/>
      <c r="F76" s="70">
        <f t="shared" si="11"/>
        <v>5</v>
      </c>
      <c r="G76" s="8">
        <f t="shared" si="12"/>
        <v>0</v>
      </c>
      <c r="H76" s="59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55"/>
    </row>
    <row r="77" spans="1:121" ht="12.75">
      <c r="A77" s="92" t="s">
        <v>181</v>
      </c>
      <c r="B77" s="85">
        <v>20</v>
      </c>
      <c r="C77" s="16"/>
      <c r="D77" s="4">
        <v>10</v>
      </c>
      <c r="E77" s="75"/>
      <c r="F77" s="70">
        <f t="shared" si="11"/>
        <v>30</v>
      </c>
      <c r="G77" s="8">
        <f t="shared" si="12"/>
        <v>0</v>
      </c>
      <c r="H77" s="59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55"/>
    </row>
    <row r="78" spans="1:121" ht="12.75">
      <c r="A78" s="92" t="s">
        <v>182</v>
      </c>
      <c r="B78" s="85">
        <v>49</v>
      </c>
      <c r="C78" s="16"/>
      <c r="D78" s="4"/>
      <c r="E78" s="75"/>
      <c r="F78" s="70">
        <f t="shared" si="11"/>
        <v>49</v>
      </c>
      <c r="G78" s="8">
        <f t="shared" si="12"/>
        <v>0</v>
      </c>
      <c r="H78" s="59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55"/>
    </row>
    <row r="79" spans="1:121" ht="12.75">
      <c r="A79" s="92" t="s">
        <v>183</v>
      </c>
      <c r="B79" s="19">
        <v>9</v>
      </c>
      <c r="C79" s="16">
        <v>9</v>
      </c>
      <c r="D79" s="4"/>
      <c r="E79" s="75"/>
      <c r="F79" s="70">
        <f t="shared" si="11"/>
        <v>9</v>
      </c>
      <c r="G79" s="8">
        <f t="shared" si="12"/>
        <v>9</v>
      </c>
      <c r="H79" s="59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55"/>
    </row>
    <row r="80" spans="1:121" ht="12.75">
      <c r="A80" s="18" t="s">
        <v>241</v>
      </c>
      <c r="B80" s="19">
        <v>37</v>
      </c>
      <c r="C80" s="16"/>
      <c r="D80" s="4">
        <v>16</v>
      </c>
      <c r="E80" s="75"/>
      <c r="F80" s="70">
        <f t="shared" si="11"/>
        <v>53</v>
      </c>
      <c r="G80" s="8">
        <f t="shared" si="12"/>
        <v>0</v>
      </c>
      <c r="H80" s="59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55"/>
    </row>
    <row r="81" spans="1:121" ht="12.75">
      <c r="A81" s="18" t="s">
        <v>242</v>
      </c>
      <c r="B81" s="19">
        <v>21</v>
      </c>
      <c r="C81" s="16"/>
      <c r="D81" s="4">
        <v>15</v>
      </c>
      <c r="E81" s="75"/>
      <c r="F81" s="70">
        <f t="shared" si="11"/>
        <v>36</v>
      </c>
      <c r="G81" s="8">
        <f t="shared" si="12"/>
        <v>0</v>
      </c>
      <c r="H81" s="59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55"/>
    </row>
    <row r="82" spans="1:121" ht="12.75">
      <c r="A82" s="18" t="s">
        <v>243</v>
      </c>
      <c r="B82" s="16"/>
      <c r="C82" s="16"/>
      <c r="D82" s="4">
        <v>47</v>
      </c>
      <c r="E82" s="75"/>
      <c r="F82" s="70">
        <f t="shared" si="11"/>
        <v>47</v>
      </c>
      <c r="G82" s="8">
        <f t="shared" si="12"/>
        <v>0</v>
      </c>
      <c r="H82" s="59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55"/>
    </row>
    <row r="83" spans="1:121" s="35" customFormat="1" ht="12.75">
      <c r="A83" s="33" t="s">
        <v>4</v>
      </c>
      <c r="B83" s="34">
        <f aca="true" t="shared" si="13" ref="B83:G83">SUM(B63:B82)</f>
        <v>582</v>
      </c>
      <c r="C83" s="34">
        <f t="shared" si="13"/>
        <v>9</v>
      </c>
      <c r="D83" s="34">
        <f t="shared" si="13"/>
        <v>355</v>
      </c>
      <c r="E83" s="34">
        <f t="shared" si="13"/>
        <v>247</v>
      </c>
      <c r="F83" s="34">
        <f t="shared" si="13"/>
        <v>937</v>
      </c>
      <c r="G83" s="34">
        <f t="shared" si="13"/>
        <v>256</v>
      </c>
      <c r="H83" s="6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57"/>
    </row>
    <row r="84" spans="1:121" ht="25.5" customHeight="1">
      <c r="A84" s="11" t="s">
        <v>15</v>
      </c>
      <c r="B84" s="4"/>
      <c r="C84" s="75"/>
      <c r="D84" s="4"/>
      <c r="E84" s="75"/>
      <c r="F84" s="8"/>
      <c r="G84" s="8"/>
      <c r="H84" s="59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55"/>
    </row>
    <row r="85" spans="1:121" s="35" customFormat="1" ht="12.75">
      <c r="A85" s="33" t="s">
        <v>4</v>
      </c>
      <c r="B85" s="34">
        <f aca="true" t="shared" si="14" ref="B85:G85">SUM(B84:B84)</f>
        <v>0</v>
      </c>
      <c r="C85" s="34">
        <f t="shared" si="14"/>
        <v>0</v>
      </c>
      <c r="D85" s="34">
        <f t="shared" si="14"/>
        <v>0</v>
      </c>
      <c r="E85" s="34">
        <f t="shared" si="14"/>
        <v>0</v>
      </c>
      <c r="F85" s="34">
        <f t="shared" si="14"/>
        <v>0</v>
      </c>
      <c r="G85" s="34">
        <f t="shared" si="14"/>
        <v>0</v>
      </c>
      <c r="H85" s="6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57"/>
    </row>
    <row r="86" spans="1:121" ht="12.75" customHeight="1">
      <c r="A86" s="11" t="s">
        <v>16</v>
      </c>
      <c r="B86" s="4"/>
      <c r="C86" s="75"/>
      <c r="D86" s="4"/>
      <c r="E86" s="75"/>
      <c r="F86" s="8"/>
      <c r="G86" s="8"/>
      <c r="H86" s="59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55"/>
    </row>
    <row r="87" spans="1:121" ht="12.75" customHeight="1">
      <c r="A87" s="24" t="s">
        <v>7</v>
      </c>
      <c r="B87" s="99">
        <f>100+20+1+1+5+20+3+20+1+2+15+20+2+2+2+2</f>
        <v>216</v>
      </c>
      <c r="C87" s="22"/>
      <c r="D87" s="99"/>
      <c r="E87" s="22"/>
      <c r="F87" s="8">
        <f aca="true" t="shared" si="15" ref="F87:F124">B87+D87</f>
        <v>216</v>
      </c>
      <c r="G87" s="8">
        <f aca="true" t="shared" si="16" ref="G87:G124">C87+E87</f>
        <v>0</v>
      </c>
      <c r="H87" s="59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55"/>
    </row>
    <row r="88" spans="1:121" ht="12.75" customHeight="1">
      <c r="A88" s="24" t="s">
        <v>244</v>
      </c>
      <c r="B88" s="99">
        <v>8</v>
      </c>
      <c r="C88" s="22"/>
      <c r="D88" s="99"/>
      <c r="E88" s="22"/>
      <c r="F88" s="8">
        <f>B88+D88</f>
        <v>8</v>
      </c>
      <c r="G88" s="8">
        <f>C88+E88</f>
        <v>0</v>
      </c>
      <c r="H88" s="59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55"/>
    </row>
    <row r="89" spans="1:121" ht="12.75">
      <c r="A89" s="24" t="s">
        <v>254</v>
      </c>
      <c r="B89" s="99">
        <f>7444</f>
        <v>7444</v>
      </c>
      <c r="C89" s="22">
        <v>150</v>
      </c>
      <c r="D89" s="99">
        <f>2000+480+960+17000</f>
        <v>20440</v>
      </c>
      <c r="E89" s="22">
        <f>2000+480+960</f>
        <v>3440</v>
      </c>
      <c r="F89" s="8">
        <f t="shared" si="15"/>
        <v>27884</v>
      </c>
      <c r="G89" s="8">
        <f t="shared" si="16"/>
        <v>3590</v>
      </c>
      <c r="H89" s="59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55"/>
    </row>
    <row r="90" spans="1:121" ht="12.75">
      <c r="A90" s="24" t="s">
        <v>204</v>
      </c>
      <c r="B90" s="99"/>
      <c r="C90" s="22"/>
      <c r="D90" s="99">
        <v>11800</v>
      </c>
      <c r="E90" s="22"/>
      <c r="F90" s="8">
        <f t="shared" si="15"/>
        <v>11800</v>
      </c>
      <c r="G90" s="8">
        <f t="shared" si="16"/>
        <v>0</v>
      </c>
      <c r="H90" s="5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55"/>
    </row>
    <row r="91" spans="1:121" ht="12.75">
      <c r="A91" s="24" t="s">
        <v>191</v>
      </c>
      <c r="B91" s="99">
        <v>1010</v>
      </c>
      <c r="C91" s="22"/>
      <c r="D91" s="99"/>
      <c r="E91" s="22"/>
      <c r="F91" s="8">
        <f t="shared" si="15"/>
        <v>1010</v>
      </c>
      <c r="G91" s="8">
        <f t="shared" si="16"/>
        <v>0</v>
      </c>
      <c r="H91" s="59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55"/>
    </row>
    <row r="92" spans="1:121" ht="12.75">
      <c r="A92" s="24" t="s">
        <v>175</v>
      </c>
      <c r="B92" s="99">
        <v>6</v>
      </c>
      <c r="C92" s="22"/>
      <c r="D92" s="99">
        <f>12+19+6</f>
        <v>37</v>
      </c>
      <c r="E92" s="22">
        <f>12+19</f>
        <v>31</v>
      </c>
      <c r="F92" s="8">
        <f t="shared" si="15"/>
        <v>43</v>
      </c>
      <c r="G92" s="8">
        <f t="shared" si="16"/>
        <v>31</v>
      </c>
      <c r="H92" s="59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55"/>
    </row>
    <row r="93" spans="1:121" ht="12.75">
      <c r="A93" s="24" t="s">
        <v>211</v>
      </c>
      <c r="B93" s="99">
        <v>27</v>
      </c>
      <c r="C93" s="22"/>
      <c r="D93" s="99"/>
      <c r="E93" s="22"/>
      <c r="F93" s="8">
        <f t="shared" si="15"/>
        <v>27</v>
      </c>
      <c r="G93" s="8">
        <f t="shared" si="16"/>
        <v>0</v>
      </c>
      <c r="H93" s="59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55"/>
    </row>
    <row r="94" spans="1:121" ht="12.75">
      <c r="A94" s="24" t="s">
        <v>212</v>
      </c>
      <c r="B94" s="99">
        <v>8</v>
      </c>
      <c r="C94" s="22"/>
      <c r="D94" s="99"/>
      <c r="E94" s="22"/>
      <c r="F94" s="8">
        <f t="shared" si="15"/>
        <v>8</v>
      </c>
      <c r="G94" s="8">
        <f t="shared" si="16"/>
        <v>0</v>
      </c>
      <c r="H94" s="59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55"/>
    </row>
    <row r="95" spans="1:121" ht="12.75">
      <c r="A95" s="24" t="s">
        <v>189</v>
      </c>
      <c r="B95" s="99">
        <f>1486+749</f>
        <v>2235</v>
      </c>
      <c r="C95" s="22"/>
      <c r="D95" s="99">
        <f>100+316</f>
        <v>416</v>
      </c>
      <c r="E95" s="22">
        <v>100</v>
      </c>
      <c r="F95" s="8">
        <f t="shared" si="15"/>
        <v>2651</v>
      </c>
      <c r="G95" s="8">
        <f t="shared" si="16"/>
        <v>100</v>
      </c>
      <c r="H95" s="59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55"/>
    </row>
    <row r="96" spans="1:121" ht="12.75">
      <c r="A96" s="24" t="s">
        <v>192</v>
      </c>
      <c r="B96" s="99">
        <f>3+3+1+1+1+1+1+2+1+1188</f>
        <v>1202</v>
      </c>
      <c r="C96" s="22">
        <f>1+1</f>
        <v>2</v>
      </c>
      <c r="D96" s="99">
        <f>31+1+4+2+1+30+9+136+17</f>
        <v>231</v>
      </c>
      <c r="E96" s="22">
        <f>17+2</f>
        <v>19</v>
      </c>
      <c r="F96" s="8">
        <f t="shared" si="15"/>
        <v>1433</v>
      </c>
      <c r="G96" s="8">
        <f t="shared" si="16"/>
        <v>21</v>
      </c>
      <c r="H96" s="59"/>
      <c r="I96" s="48">
        <f>11+10+39+12+3+1+20+2+2</f>
        <v>100</v>
      </c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55"/>
    </row>
    <row r="97" spans="1:121" ht="12.75">
      <c r="A97" s="93" t="s">
        <v>193</v>
      </c>
      <c r="B97" s="100">
        <v>10</v>
      </c>
      <c r="C97" s="101"/>
      <c r="D97" s="99"/>
      <c r="E97" s="22"/>
      <c r="F97" s="8">
        <f t="shared" si="15"/>
        <v>10</v>
      </c>
      <c r="G97" s="8">
        <f t="shared" si="16"/>
        <v>0</v>
      </c>
      <c r="H97" s="59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55"/>
    </row>
    <row r="98" spans="1:121" ht="12.75">
      <c r="A98" s="93" t="s">
        <v>194</v>
      </c>
      <c r="B98" s="100">
        <v>10</v>
      </c>
      <c r="C98" s="101"/>
      <c r="D98" s="99">
        <f>24+8+8</f>
        <v>40</v>
      </c>
      <c r="E98" s="22"/>
      <c r="F98" s="8">
        <f t="shared" si="15"/>
        <v>50</v>
      </c>
      <c r="G98" s="8">
        <f t="shared" si="16"/>
        <v>0</v>
      </c>
      <c r="H98" s="59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55"/>
    </row>
    <row r="99" spans="1:121" ht="12.75">
      <c r="A99" s="93" t="s">
        <v>195</v>
      </c>
      <c r="B99" s="100">
        <v>2</v>
      </c>
      <c r="C99" s="101"/>
      <c r="D99" s="99">
        <f>7+2</f>
        <v>9</v>
      </c>
      <c r="E99" s="22"/>
      <c r="F99" s="8">
        <f t="shared" si="15"/>
        <v>11</v>
      </c>
      <c r="G99" s="8">
        <f t="shared" si="16"/>
        <v>0</v>
      </c>
      <c r="H99" s="59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55"/>
    </row>
    <row r="100" spans="1:121" ht="12.75">
      <c r="A100" s="93" t="s">
        <v>253</v>
      </c>
      <c r="B100" s="100">
        <f>42</f>
        <v>42</v>
      </c>
      <c r="C100" s="101"/>
      <c r="D100" s="99">
        <f>3+46</f>
        <v>49</v>
      </c>
      <c r="E100" s="22">
        <f>3</f>
        <v>3</v>
      </c>
      <c r="F100" s="8">
        <f t="shared" si="15"/>
        <v>91</v>
      </c>
      <c r="G100" s="8">
        <f t="shared" si="16"/>
        <v>3</v>
      </c>
      <c r="H100" s="59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55"/>
    </row>
    <row r="101" spans="1:121" ht="12.75">
      <c r="A101" s="93" t="s">
        <v>196</v>
      </c>
      <c r="B101" s="100">
        <f>13+5</f>
        <v>18</v>
      </c>
      <c r="C101" s="101"/>
      <c r="D101" s="99">
        <f>19+1+2</f>
        <v>22</v>
      </c>
      <c r="E101" s="22">
        <v>19</v>
      </c>
      <c r="F101" s="8">
        <f t="shared" si="15"/>
        <v>40</v>
      </c>
      <c r="G101" s="8">
        <f t="shared" si="16"/>
        <v>19</v>
      </c>
      <c r="H101" s="59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55"/>
    </row>
    <row r="102" spans="1:121" ht="12.75">
      <c r="A102" s="93" t="s">
        <v>231</v>
      </c>
      <c r="B102" s="100">
        <f>727</f>
        <v>727</v>
      </c>
      <c r="C102" s="101"/>
      <c r="D102" s="99">
        <f>378+20+71</f>
        <v>469</v>
      </c>
      <c r="E102" s="22"/>
      <c r="F102" s="8">
        <f t="shared" si="15"/>
        <v>1196</v>
      </c>
      <c r="G102" s="8">
        <f t="shared" si="16"/>
        <v>0</v>
      </c>
      <c r="H102" s="59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55"/>
    </row>
    <row r="103" spans="1:121" ht="12.75">
      <c r="A103" s="24" t="s">
        <v>232</v>
      </c>
      <c r="B103" s="100">
        <v>8</v>
      </c>
      <c r="C103" s="101"/>
      <c r="D103" s="99">
        <v>1350</v>
      </c>
      <c r="E103" s="22"/>
      <c r="F103" s="8">
        <f>B103+D103</f>
        <v>1358</v>
      </c>
      <c r="G103" s="8">
        <f>C103+E103</f>
        <v>0</v>
      </c>
      <c r="H103" s="59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55"/>
    </row>
    <row r="104" spans="1:121" ht="12.75">
      <c r="A104" s="93" t="s">
        <v>197</v>
      </c>
      <c r="B104" s="100">
        <v>161</v>
      </c>
      <c r="C104" s="101"/>
      <c r="D104" s="99">
        <v>174</v>
      </c>
      <c r="E104" s="22"/>
      <c r="F104" s="8">
        <f t="shared" si="15"/>
        <v>335</v>
      </c>
      <c r="G104" s="8">
        <f t="shared" si="16"/>
        <v>0</v>
      </c>
      <c r="H104" s="59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55"/>
    </row>
    <row r="105" spans="1:121" ht="12.75">
      <c r="A105" s="93" t="s">
        <v>198</v>
      </c>
      <c r="B105" s="100">
        <f>100+50</f>
        <v>150</v>
      </c>
      <c r="C105" s="101"/>
      <c r="D105" s="99">
        <f>27+29</f>
        <v>56</v>
      </c>
      <c r="E105" s="22"/>
      <c r="F105" s="8">
        <f t="shared" si="15"/>
        <v>206</v>
      </c>
      <c r="G105" s="8">
        <f t="shared" si="16"/>
        <v>0</v>
      </c>
      <c r="H105" s="59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55"/>
    </row>
    <row r="106" spans="1:121" ht="12.75">
      <c r="A106" s="93" t="s">
        <v>199</v>
      </c>
      <c r="B106" s="100">
        <v>231</v>
      </c>
      <c r="C106" s="101"/>
      <c r="D106" s="99">
        <f>10+22</f>
        <v>32</v>
      </c>
      <c r="E106" s="22"/>
      <c r="F106" s="8">
        <f t="shared" si="15"/>
        <v>263</v>
      </c>
      <c r="G106" s="8">
        <f t="shared" si="16"/>
        <v>0</v>
      </c>
      <c r="H106" s="59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55"/>
    </row>
    <row r="107" spans="1:121" ht="12.75">
      <c r="A107" s="93" t="s">
        <v>200</v>
      </c>
      <c r="B107" s="100">
        <f>47+139</f>
        <v>186</v>
      </c>
      <c r="C107" s="101"/>
      <c r="D107" s="99">
        <f>2+81+65+8+3+5+2</f>
        <v>166</v>
      </c>
      <c r="E107" s="22">
        <v>2</v>
      </c>
      <c r="F107" s="8">
        <f t="shared" si="15"/>
        <v>352</v>
      </c>
      <c r="G107" s="8">
        <f t="shared" si="16"/>
        <v>2</v>
      </c>
      <c r="H107" s="59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55"/>
    </row>
    <row r="108" spans="1:121" ht="12.75">
      <c r="A108" s="93" t="s">
        <v>8</v>
      </c>
      <c r="B108" s="100">
        <f>3</f>
        <v>3</v>
      </c>
      <c r="C108" s="101"/>
      <c r="D108" s="99">
        <f>2+72</f>
        <v>74</v>
      </c>
      <c r="E108" s="22"/>
      <c r="F108" s="8">
        <f t="shared" si="15"/>
        <v>77</v>
      </c>
      <c r="G108" s="8">
        <f t="shared" si="16"/>
        <v>0</v>
      </c>
      <c r="H108" s="59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55"/>
    </row>
    <row r="109" spans="1:121" ht="12.75">
      <c r="A109" s="93" t="s">
        <v>201</v>
      </c>
      <c r="B109" s="100">
        <f>17+50+3</f>
        <v>70</v>
      </c>
      <c r="C109" s="101">
        <f>1+2</f>
        <v>3</v>
      </c>
      <c r="D109" s="99"/>
      <c r="E109" s="22"/>
      <c r="F109" s="8">
        <f t="shared" si="15"/>
        <v>70</v>
      </c>
      <c r="G109" s="8">
        <f t="shared" si="16"/>
        <v>3</v>
      </c>
      <c r="H109" s="59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55"/>
    </row>
    <row r="110" spans="1:121" ht="12.75">
      <c r="A110" s="93" t="s">
        <v>202</v>
      </c>
      <c r="B110" s="100">
        <f>22+81</f>
        <v>103</v>
      </c>
      <c r="C110" s="101"/>
      <c r="D110" s="99">
        <v>90</v>
      </c>
      <c r="E110" s="22"/>
      <c r="F110" s="8">
        <f t="shared" si="15"/>
        <v>193</v>
      </c>
      <c r="G110" s="8">
        <f t="shared" si="16"/>
        <v>0</v>
      </c>
      <c r="H110" s="59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55"/>
    </row>
    <row r="111" spans="1:121" ht="12.75">
      <c r="A111" s="93" t="s">
        <v>203</v>
      </c>
      <c r="B111" s="100">
        <f>60</f>
        <v>60</v>
      </c>
      <c r="C111" s="101"/>
      <c r="D111" s="99">
        <v>40</v>
      </c>
      <c r="E111" s="22"/>
      <c r="F111" s="8">
        <f t="shared" si="15"/>
        <v>100</v>
      </c>
      <c r="G111" s="8">
        <f t="shared" si="16"/>
        <v>0</v>
      </c>
      <c r="H111" s="59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55"/>
    </row>
    <row r="112" spans="1:121" ht="12.75">
      <c r="A112" s="93" t="s">
        <v>205</v>
      </c>
      <c r="B112" s="100">
        <v>6</v>
      </c>
      <c r="C112" s="101"/>
      <c r="D112" s="99">
        <v>80</v>
      </c>
      <c r="E112" s="22">
        <v>80</v>
      </c>
      <c r="F112" s="8">
        <f t="shared" si="15"/>
        <v>86</v>
      </c>
      <c r="G112" s="8">
        <f t="shared" si="16"/>
        <v>80</v>
      </c>
      <c r="H112" s="59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55"/>
    </row>
    <row r="113" spans="1:121" ht="12.75">
      <c r="A113" s="93" t="s">
        <v>206</v>
      </c>
      <c r="B113" s="100">
        <v>12</v>
      </c>
      <c r="C113" s="101"/>
      <c r="D113" s="99"/>
      <c r="E113" s="22"/>
      <c r="F113" s="8">
        <f t="shared" si="15"/>
        <v>12</v>
      </c>
      <c r="G113" s="8">
        <f t="shared" si="16"/>
        <v>0</v>
      </c>
      <c r="H113" s="59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55"/>
    </row>
    <row r="114" spans="1:121" ht="12.75">
      <c r="A114" s="93" t="s">
        <v>187</v>
      </c>
      <c r="B114" s="102">
        <v>32</v>
      </c>
      <c r="C114" s="103"/>
      <c r="D114" s="99">
        <f>2+100</f>
        <v>102</v>
      </c>
      <c r="E114" s="22">
        <f>1+1</f>
        <v>2</v>
      </c>
      <c r="F114" s="8">
        <f t="shared" si="15"/>
        <v>134</v>
      </c>
      <c r="G114" s="8">
        <f t="shared" si="16"/>
        <v>2</v>
      </c>
      <c r="H114" s="59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55"/>
    </row>
    <row r="115" spans="1:121" ht="12.75">
      <c r="A115" s="93" t="s">
        <v>188</v>
      </c>
      <c r="B115" s="102">
        <v>74</v>
      </c>
      <c r="C115" s="103">
        <v>74</v>
      </c>
      <c r="D115" s="99">
        <v>7600</v>
      </c>
      <c r="E115" s="22">
        <v>7600</v>
      </c>
      <c r="F115" s="8">
        <f t="shared" si="15"/>
        <v>7674</v>
      </c>
      <c r="G115" s="8">
        <f t="shared" si="16"/>
        <v>7674</v>
      </c>
      <c r="H115" s="59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55"/>
    </row>
    <row r="116" spans="1:121" ht="12.75">
      <c r="A116" s="93" t="s">
        <v>109</v>
      </c>
      <c r="B116" s="102"/>
      <c r="C116" s="103"/>
      <c r="D116" s="99">
        <v>26</v>
      </c>
      <c r="E116" s="22"/>
      <c r="F116" s="8">
        <f t="shared" si="15"/>
        <v>26</v>
      </c>
      <c r="G116" s="8">
        <f t="shared" si="16"/>
        <v>0</v>
      </c>
      <c r="H116" s="59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55"/>
    </row>
    <row r="117" spans="1:121" ht="12.75">
      <c r="A117" s="93" t="s">
        <v>174</v>
      </c>
      <c r="B117" s="102"/>
      <c r="C117" s="103"/>
      <c r="D117" s="99">
        <f>216+8</f>
        <v>224</v>
      </c>
      <c r="E117" s="22">
        <v>216</v>
      </c>
      <c r="F117" s="8">
        <f t="shared" si="15"/>
        <v>224</v>
      </c>
      <c r="G117" s="8">
        <f t="shared" si="16"/>
        <v>216</v>
      </c>
      <c r="H117" s="59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55"/>
    </row>
    <row r="118" spans="1:121" ht="12.75">
      <c r="A118" s="93" t="s">
        <v>207</v>
      </c>
      <c r="B118" s="102">
        <v>5</v>
      </c>
      <c r="C118" s="103">
        <v>1</v>
      </c>
      <c r="D118" s="99">
        <v>9</v>
      </c>
      <c r="E118" s="22">
        <v>4</v>
      </c>
      <c r="F118" s="8">
        <f t="shared" si="15"/>
        <v>14</v>
      </c>
      <c r="G118" s="8">
        <f t="shared" si="16"/>
        <v>5</v>
      </c>
      <c r="H118" s="59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55"/>
    </row>
    <row r="119" spans="1:121" ht="12.75">
      <c r="A119" s="93" t="s">
        <v>233</v>
      </c>
      <c r="B119" s="102">
        <v>5</v>
      </c>
      <c r="C119" s="103"/>
      <c r="D119" s="99">
        <v>1</v>
      </c>
      <c r="E119" s="22">
        <v>1</v>
      </c>
      <c r="F119" s="8">
        <f t="shared" si="15"/>
        <v>6</v>
      </c>
      <c r="G119" s="8">
        <f t="shared" si="16"/>
        <v>1</v>
      </c>
      <c r="H119" s="59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55"/>
    </row>
    <row r="120" spans="1:121" ht="12.75">
      <c r="A120" s="93" t="s">
        <v>208</v>
      </c>
      <c r="B120" s="102">
        <f>4+4+4+3+1+3+3+3+3+4+2+5+4+6+2</f>
        <v>51</v>
      </c>
      <c r="C120" s="103"/>
      <c r="D120" s="99"/>
      <c r="E120" s="22"/>
      <c r="F120" s="8">
        <f t="shared" si="15"/>
        <v>51</v>
      </c>
      <c r="G120" s="8">
        <f t="shared" si="16"/>
        <v>0</v>
      </c>
      <c r="H120" s="59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55"/>
    </row>
    <row r="121" spans="1:121" ht="12.75">
      <c r="A121" s="93" t="s">
        <v>209</v>
      </c>
      <c r="B121" s="102"/>
      <c r="C121" s="103"/>
      <c r="D121" s="99">
        <v>8</v>
      </c>
      <c r="E121" s="22"/>
      <c r="F121" s="8">
        <f t="shared" si="15"/>
        <v>8</v>
      </c>
      <c r="G121" s="8">
        <f t="shared" si="16"/>
        <v>0</v>
      </c>
      <c r="H121" s="59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55"/>
    </row>
    <row r="122" spans="1:121" ht="12.75">
      <c r="A122" s="93" t="s">
        <v>210</v>
      </c>
      <c r="B122" s="102">
        <v>25</v>
      </c>
      <c r="C122" s="103"/>
      <c r="D122" s="99">
        <f>15+150+15</f>
        <v>180</v>
      </c>
      <c r="E122" s="22">
        <v>15</v>
      </c>
      <c r="F122" s="8">
        <f t="shared" si="15"/>
        <v>205</v>
      </c>
      <c r="G122" s="8">
        <f t="shared" si="16"/>
        <v>15</v>
      </c>
      <c r="H122" s="59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55"/>
    </row>
    <row r="123" spans="1:121" ht="12.75">
      <c r="A123" s="93" t="s">
        <v>213</v>
      </c>
      <c r="B123" s="102">
        <f>102+50</f>
        <v>152</v>
      </c>
      <c r="C123" s="103"/>
      <c r="D123" s="99"/>
      <c r="E123" s="22"/>
      <c r="F123" s="8">
        <f t="shared" si="15"/>
        <v>152</v>
      </c>
      <c r="G123" s="8">
        <f t="shared" si="16"/>
        <v>0</v>
      </c>
      <c r="H123" s="59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55"/>
    </row>
    <row r="124" spans="1:121" ht="12.75">
      <c r="A124" s="93" t="s">
        <v>214</v>
      </c>
      <c r="B124" s="102">
        <v>11</v>
      </c>
      <c r="C124" s="103"/>
      <c r="D124" s="99"/>
      <c r="E124" s="22"/>
      <c r="F124" s="8">
        <f t="shared" si="15"/>
        <v>11</v>
      </c>
      <c r="G124" s="8">
        <f t="shared" si="16"/>
        <v>0</v>
      </c>
      <c r="H124" s="59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55"/>
    </row>
    <row r="125" spans="1:121" ht="12.75">
      <c r="A125" s="1" t="s">
        <v>251</v>
      </c>
      <c r="B125" s="20"/>
      <c r="C125" s="76"/>
      <c r="D125" s="4">
        <v>1</v>
      </c>
      <c r="E125" s="75">
        <v>1</v>
      </c>
      <c r="F125" s="8">
        <f aca="true" t="shared" si="17" ref="F125:G127">B125+D125</f>
        <v>1</v>
      </c>
      <c r="G125" s="8">
        <f t="shared" si="17"/>
        <v>1</v>
      </c>
      <c r="H125" s="59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55"/>
    </row>
    <row r="126" spans="1:121" ht="12.75">
      <c r="A126" s="1" t="s">
        <v>250</v>
      </c>
      <c r="B126" s="20"/>
      <c r="C126" s="76"/>
      <c r="D126" s="4">
        <v>1</v>
      </c>
      <c r="E126" s="75">
        <v>1</v>
      </c>
      <c r="F126" s="8">
        <f t="shared" si="17"/>
        <v>1</v>
      </c>
      <c r="G126" s="8">
        <f t="shared" si="17"/>
        <v>1</v>
      </c>
      <c r="H126" s="59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55"/>
    </row>
    <row r="127" spans="1:121" ht="12.75">
      <c r="A127" s="1" t="s">
        <v>252</v>
      </c>
      <c r="B127" s="20"/>
      <c r="C127" s="76"/>
      <c r="D127" s="4">
        <v>1</v>
      </c>
      <c r="E127" s="75">
        <v>1</v>
      </c>
      <c r="F127" s="8">
        <f t="shared" si="17"/>
        <v>1</v>
      </c>
      <c r="G127" s="8">
        <f t="shared" si="17"/>
        <v>1</v>
      </c>
      <c r="H127" s="5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55"/>
    </row>
    <row r="128" spans="1:121" s="35" customFormat="1" ht="12.75">
      <c r="A128" s="33" t="s">
        <v>4</v>
      </c>
      <c r="B128" s="34">
        <f aca="true" t="shared" si="18" ref="B128:G128">SUM(B86:B127)</f>
        <v>14310</v>
      </c>
      <c r="C128" s="34">
        <f t="shared" si="18"/>
        <v>230</v>
      </c>
      <c r="D128" s="34">
        <f t="shared" si="18"/>
        <v>43728</v>
      </c>
      <c r="E128" s="34">
        <f t="shared" si="18"/>
        <v>11535</v>
      </c>
      <c r="F128" s="34">
        <f t="shared" si="18"/>
        <v>58038</v>
      </c>
      <c r="G128" s="34">
        <f t="shared" si="18"/>
        <v>11765</v>
      </c>
      <c r="H128" s="6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57"/>
    </row>
    <row r="129" spans="1:121" ht="12.75" customHeight="1">
      <c r="A129" s="11" t="s">
        <v>13</v>
      </c>
      <c r="B129" s="16"/>
      <c r="C129" s="16"/>
      <c r="D129" s="4"/>
      <c r="E129" s="75"/>
      <c r="F129" s="8"/>
      <c r="G129" s="8"/>
      <c r="H129" s="59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55"/>
    </row>
    <row r="130" spans="1:121" ht="12.75">
      <c r="A130" s="18" t="s">
        <v>87</v>
      </c>
      <c r="B130" s="19">
        <v>105</v>
      </c>
      <c r="C130" s="16"/>
      <c r="D130" s="4">
        <v>108</v>
      </c>
      <c r="E130" s="75">
        <v>108</v>
      </c>
      <c r="F130" s="8">
        <f aca="true" t="shared" si="19" ref="F130:F137">B130+D130</f>
        <v>213</v>
      </c>
      <c r="G130" s="8">
        <f aca="true" t="shared" si="20" ref="G130:G137">C130+E130</f>
        <v>108</v>
      </c>
      <c r="H130" s="59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55"/>
    </row>
    <row r="131" spans="1:121" ht="12.75">
      <c r="A131" s="18" t="s">
        <v>220</v>
      </c>
      <c r="B131" s="19">
        <v>58</v>
      </c>
      <c r="C131" s="16"/>
      <c r="D131" s="4"/>
      <c r="E131" s="75"/>
      <c r="F131" s="8">
        <f>B131+D131</f>
        <v>58</v>
      </c>
      <c r="G131" s="8">
        <f>C131+E131</f>
        <v>0</v>
      </c>
      <c r="H131" s="59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55"/>
    </row>
    <row r="132" spans="1:121" ht="12.75">
      <c r="A132" s="18" t="s">
        <v>138</v>
      </c>
      <c r="B132" s="19">
        <v>241</v>
      </c>
      <c r="C132" s="16"/>
      <c r="D132" s="4"/>
      <c r="E132" s="75"/>
      <c r="F132" s="8">
        <f t="shared" si="19"/>
        <v>241</v>
      </c>
      <c r="G132" s="8">
        <f t="shared" si="20"/>
        <v>0</v>
      </c>
      <c r="H132" s="59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55"/>
    </row>
    <row r="133" spans="1:121" ht="12.75">
      <c r="A133" s="18" t="s">
        <v>139</v>
      </c>
      <c r="B133" s="19">
        <v>185</v>
      </c>
      <c r="C133" s="16"/>
      <c r="D133" s="4">
        <v>5</v>
      </c>
      <c r="E133" s="75"/>
      <c r="F133" s="8">
        <f t="shared" si="19"/>
        <v>190</v>
      </c>
      <c r="G133" s="8">
        <f t="shared" si="20"/>
        <v>0</v>
      </c>
      <c r="H133" s="59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55"/>
    </row>
    <row r="134" spans="1:121" ht="12.75">
      <c r="A134" s="18" t="s">
        <v>248</v>
      </c>
      <c r="B134" s="19">
        <v>57</v>
      </c>
      <c r="C134" s="16">
        <v>57</v>
      </c>
      <c r="D134" s="4"/>
      <c r="E134" s="75"/>
      <c r="F134" s="8">
        <f>B134+D134</f>
        <v>57</v>
      </c>
      <c r="G134" s="8">
        <f>C134+E134</f>
        <v>57</v>
      </c>
      <c r="H134" s="59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55"/>
    </row>
    <row r="135" spans="1:121" ht="12.75">
      <c r="A135" s="18" t="s">
        <v>140</v>
      </c>
      <c r="B135" s="19">
        <v>58</v>
      </c>
      <c r="C135" s="16"/>
      <c r="D135" s="4">
        <v>47</v>
      </c>
      <c r="E135" s="75"/>
      <c r="F135" s="8">
        <f t="shared" si="19"/>
        <v>105</v>
      </c>
      <c r="G135" s="8">
        <f t="shared" si="20"/>
        <v>0</v>
      </c>
      <c r="H135" s="59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55"/>
    </row>
    <row r="136" spans="1:121" ht="12.75">
      <c r="A136" s="18" t="s">
        <v>141</v>
      </c>
      <c r="B136" s="19">
        <v>8</v>
      </c>
      <c r="C136" s="16"/>
      <c r="D136" s="4"/>
      <c r="E136" s="75"/>
      <c r="F136" s="8">
        <f t="shared" si="19"/>
        <v>8</v>
      </c>
      <c r="G136" s="8">
        <f t="shared" si="20"/>
        <v>0</v>
      </c>
      <c r="H136" s="59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55"/>
    </row>
    <row r="137" spans="1:121" ht="12.75">
      <c r="A137" s="18" t="s">
        <v>142</v>
      </c>
      <c r="B137" s="19">
        <v>2</v>
      </c>
      <c r="C137" s="16"/>
      <c r="D137" s="4">
        <v>2</v>
      </c>
      <c r="E137" s="75"/>
      <c r="F137" s="8">
        <f t="shared" si="19"/>
        <v>4</v>
      </c>
      <c r="G137" s="8">
        <f t="shared" si="20"/>
        <v>0</v>
      </c>
      <c r="H137" s="59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55"/>
    </row>
    <row r="138" spans="1:121" ht="12.75">
      <c r="A138" s="18" t="s">
        <v>227</v>
      </c>
      <c r="B138" s="19">
        <v>2932</v>
      </c>
      <c r="C138" s="16"/>
      <c r="D138" s="4">
        <v>621</v>
      </c>
      <c r="E138" s="75">
        <v>621</v>
      </c>
      <c r="F138" s="8">
        <f aca="true" t="shared" si="21" ref="F138:G144">B138+D138</f>
        <v>3553</v>
      </c>
      <c r="G138" s="8">
        <f t="shared" si="21"/>
        <v>621</v>
      </c>
      <c r="H138" s="59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55"/>
    </row>
    <row r="139" spans="1:121" ht="12.75">
      <c r="A139" s="18" t="s">
        <v>222</v>
      </c>
      <c r="B139" s="19">
        <v>101</v>
      </c>
      <c r="C139" s="16"/>
      <c r="D139" s="4">
        <v>220</v>
      </c>
      <c r="E139" s="75"/>
      <c r="F139" s="8">
        <f t="shared" si="21"/>
        <v>321</v>
      </c>
      <c r="G139" s="8">
        <f t="shared" si="21"/>
        <v>0</v>
      </c>
      <c r="H139" s="59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55"/>
    </row>
    <row r="140" spans="1:121" ht="12.75">
      <c r="A140" s="18" t="s">
        <v>223</v>
      </c>
      <c r="B140" s="19">
        <v>518</v>
      </c>
      <c r="C140" s="16"/>
      <c r="D140" s="4">
        <v>3</v>
      </c>
      <c r="E140" s="75"/>
      <c r="F140" s="8">
        <f t="shared" si="21"/>
        <v>521</v>
      </c>
      <c r="G140" s="8">
        <f t="shared" si="21"/>
        <v>0</v>
      </c>
      <c r="H140" s="59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55"/>
    </row>
    <row r="141" spans="1:121" ht="12.75">
      <c r="A141" s="18" t="s">
        <v>224</v>
      </c>
      <c r="B141" s="19">
        <v>168</v>
      </c>
      <c r="C141" s="16"/>
      <c r="D141" s="4"/>
      <c r="E141" s="75"/>
      <c r="F141" s="8">
        <f t="shared" si="21"/>
        <v>168</v>
      </c>
      <c r="G141" s="8">
        <f t="shared" si="21"/>
        <v>0</v>
      </c>
      <c r="H141" s="59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55"/>
    </row>
    <row r="142" spans="1:121" ht="12.75">
      <c r="A142" s="18" t="s">
        <v>225</v>
      </c>
      <c r="B142" s="19">
        <v>115</v>
      </c>
      <c r="C142" s="16"/>
      <c r="D142" s="4"/>
      <c r="E142" s="75"/>
      <c r="F142" s="8">
        <f t="shared" si="21"/>
        <v>115</v>
      </c>
      <c r="G142" s="8">
        <f t="shared" si="21"/>
        <v>0</v>
      </c>
      <c r="H142" s="59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55"/>
    </row>
    <row r="143" spans="1:121" ht="12.75">
      <c r="A143" s="18" t="s">
        <v>226</v>
      </c>
      <c r="B143" s="19">
        <v>94</v>
      </c>
      <c r="C143" s="16"/>
      <c r="D143" s="4">
        <v>125</v>
      </c>
      <c r="E143" s="75"/>
      <c r="F143" s="8">
        <f t="shared" si="21"/>
        <v>219</v>
      </c>
      <c r="G143" s="8">
        <f t="shared" si="21"/>
        <v>0</v>
      </c>
      <c r="H143" s="59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55"/>
    </row>
    <row r="144" spans="1:121" ht="12.75">
      <c r="A144" s="18" t="s">
        <v>221</v>
      </c>
      <c r="B144" s="19">
        <f>50+1+6+10+22+106+7+10+4+4+47+9+6+6+2+2+3+7+4+2+3+25+29+49+20+2+1+5+75+28+13+2+12+10+4+88+36+28+5+2+15+4+1</f>
        <v>765</v>
      </c>
      <c r="C144" s="16"/>
      <c r="D144" s="4">
        <f>25+2+20+16+125+15+4+70+1+51+86+1+3</f>
        <v>419</v>
      </c>
      <c r="E144" s="75">
        <v>2</v>
      </c>
      <c r="F144" s="8">
        <f t="shared" si="21"/>
        <v>1184</v>
      </c>
      <c r="G144" s="8">
        <f t="shared" si="21"/>
        <v>2</v>
      </c>
      <c r="H144" s="59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55"/>
    </row>
    <row r="145" spans="1:121" s="35" customFormat="1" ht="12.75">
      <c r="A145" s="33" t="s">
        <v>4</v>
      </c>
      <c r="B145" s="34">
        <f aca="true" t="shared" si="22" ref="B145:G145">SUM(B129:B144)</f>
        <v>5407</v>
      </c>
      <c r="C145" s="34">
        <f t="shared" si="22"/>
        <v>57</v>
      </c>
      <c r="D145" s="34">
        <f t="shared" si="22"/>
        <v>1550</v>
      </c>
      <c r="E145" s="34">
        <f t="shared" si="22"/>
        <v>731</v>
      </c>
      <c r="F145" s="34">
        <f t="shared" si="22"/>
        <v>6957</v>
      </c>
      <c r="G145" s="34">
        <f t="shared" si="22"/>
        <v>788</v>
      </c>
      <c r="H145" s="6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57"/>
    </row>
    <row r="146" spans="1:121" ht="12.75" customHeight="1">
      <c r="A146" s="11" t="s">
        <v>22</v>
      </c>
      <c r="B146" s="4"/>
      <c r="C146" s="75"/>
      <c r="D146" s="4"/>
      <c r="E146" s="75"/>
      <c r="F146" s="8"/>
      <c r="G146" s="8"/>
      <c r="H146" s="59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55"/>
    </row>
    <row r="147" spans="1:121" ht="12.75" customHeight="1">
      <c r="A147" s="18" t="s">
        <v>184</v>
      </c>
      <c r="B147" s="4">
        <v>250</v>
      </c>
      <c r="C147" s="75"/>
      <c r="D147" s="4"/>
      <c r="E147" s="75"/>
      <c r="F147" s="8">
        <f>B147+D147</f>
        <v>250</v>
      </c>
      <c r="G147" s="8">
        <f>C147+E147</f>
        <v>0</v>
      </c>
      <c r="H147" s="59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55"/>
    </row>
    <row r="148" spans="1:121" ht="12.75" customHeight="1">
      <c r="A148" s="18" t="s">
        <v>185</v>
      </c>
      <c r="B148" s="4">
        <v>5</v>
      </c>
      <c r="C148" s="75"/>
      <c r="D148" s="4">
        <v>10</v>
      </c>
      <c r="E148" s="75"/>
      <c r="F148" s="8">
        <f>B148+D148</f>
        <v>15</v>
      </c>
      <c r="G148" s="8">
        <f>C148+E148</f>
        <v>0</v>
      </c>
      <c r="H148" s="59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55"/>
    </row>
    <row r="149" spans="1:121" s="35" customFormat="1" ht="12.75">
      <c r="A149" s="33" t="s">
        <v>4</v>
      </c>
      <c r="B149" s="34">
        <f aca="true" t="shared" si="23" ref="B149:G149">SUM(B146:B148)</f>
        <v>255</v>
      </c>
      <c r="C149" s="34">
        <f t="shared" si="23"/>
        <v>0</v>
      </c>
      <c r="D149" s="34">
        <f t="shared" si="23"/>
        <v>10</v>
      </c>
      <c r="E149" s="34">
        <f t="shared" si="23"/>
        <v>0</v>
      </c>
      <c r="F149" s="34">
        <f t="shared" si="23"/>
        <v>265</v>
      </c>
      <c r="G149" s="34">
        <f t="shared" si="23"/>
        <v>0</v>
      </c>
      <c r="H149" s="6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57"/>
    </row>
    <row r="150" spans="1:121" ht="12.75" customHeight="1">
      <c r="A150" s="11" t="s">
        <v>23</v>
      </c>
      <c r="B150" s="16"/>
      <c r="C150" s="16"/>
      <c r="D150" s="4"/>
      <c r="E150" s="75"/>
      <c r="F150" s="8"/>
      <c r="G150" s="8"/>
      <c r="H150" s="59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55"/>
    </row>
    <row r="151" spans="1:121" ht="12.75">
      <c r="A151" s="18" t="s">
        <v>38</v>
      </c>
      <c r="B151" s="19">
        <v>489</v>
      </c>
      <c r="C151" s="16"/>
      <c r="D151" s="4">
        <v>21133</v>
      </c>
      <c r="E151" s="75"/>
      <c r="F151" s="8">
        <f>B151+D151</f>
        <v>21622</v>
      </c>
      <c r="G151" s="8">
        <f>C151+E151</f>
        <v>0</v>
      </c>
      <c r="H151" s="59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55"/>
    </row>
    <row r="152" spans="1:121" ht="12.75">
      <c r="A152" s="18" t="s">
        <v>36</v>
      </c>
      <c r="B152" s="19">
        <v>520</v>
      </c>
      <c r="C152" s="16">
        <v>260</v>
      </c>
      <c r="D152" s="4"/>
      <c r="E152" s="75"/>
      <c r="F152" s="8">
        <f aca="true" t="shared" si="24" ref="F152:G181">B152+D152</f>
        <v>520</v>
      </c>
      <c r="G152" s="8">
        <f t="shared" si="24"/>
        <v>260</v>
      </c>
      <c r="H152" s="59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55"/>
    </row>
    <row r="153" spans="1:121" ht="12.75">
      <c r="A153" s="18" t="s">
        <v>39</v>
      </c>
      <c r="B153" s="19">
        <v>10</v>
      </c>
      <c r="C153" s="16"/>
      <c r="D153" s="4"/>
      <c r="E153" s="75"/>
      <c r="F153" s="8">
        <f t="shared" si="24"/>
        <v>10</v>
      </c>
      <c r="G153" s="8">
        <f t="shared" si="24"/>
        <v>0</v>
      </c>
      <c r="H153" s="59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55"/>
    </row>
    <row r="154" spans="1:121" ht="12.75">
      <c r="A154" s="18" t="s">
        <v>40</v>
      </c>
      <c r="B154" s="19">
        <v>9</v>
      </c>
      <c r="C154" s="16"/>
      <c r="D154" s="4">
        <v>5</v>
      </c>
      <c r="E154" s="75"/>
      <c r="F154" s="8">
        <f t="shared" si="24"/>
        <v>14</v>
      </c>
      <c r="G154" s="8">
        <f t="shared" si="24"/>
        <v>0</v>
      </c>
      <c r="H154" s="59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55"/>
    </row>
    <row r="155" spans="1:121" ht="12.75">
      <c r="A155" s="18" t="s">
        <v>41</v>
      </c>
      <c r="B155" s="19">
        <v>33</v>
      </c>
      <c r="C155" s="16"/>
      <c r="D155" s="4"/>
      <c r="E155" s="75"/>
      <c r="F155" s="8">
        <f t="shared" si="24"/>
        <v>33</v>
      </c>
      <c r="G155" s="8">
        <f t="shared" si="24"/>
        <v>0</v>
      </c>
      <c r="H155" s="59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55"/>
    </row>
    <row r="156" spans="1:121" ht="12.75">
      <c r="A156" s="18" t="s">
        <v>42</v>
      </c>
      <c r="B156" s="19">
        <v>217</v>
      </c>
      <c r="C156" s="16"/>
      <c r="D156" s="4">
        <v>380</v>
      </c>
      <c r="E156" s="75"/>
      <c r="F156" s="8">
        <f t="shared" si="24"/>
        <v>597</v>
      </c>
      <c r="G156" s="8">
        <f t="shared" si="24"/>
        <v>0</v>
      </c>
      <c r="H156" s="59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55"/>
    </row>
    <row r="157" spans="1:121" ht="12.75">
      <c r="A157" s="18" t="s">
        <v>43</v>
      </c>
      <c r="B157" s="19">
        <v>24</v>
      </c>
      <c r="C157" s="16"/>
      <c r="D157" s="4">
        <v>57</v>
      </c>
      <c r="E157" s="75"/>
      <c r="F157" s="8">
        <f t="shared" si="24"/>
        <v>81</v>
      </c>
      <c r="G157" s="8">
        <f t="shared" si="24"/>
        <v>0</v>
      </c>
      <c r="H157" s="59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55"/>
    </row>
    <row r="158" spans="1:121" ht="12.75">
      <c r="A158" s="18" t="s">
        <v>44</v>
      </c>
      <c r="B158" s="19">
        <v>4</v>
      </c>
      <c r="C158" s="16"/>
      <c r="D158" s="4">
        <v>4</v>
      </c>
      <c r="E158" s="75"/>
      <c r="F158" s="8">
        <f t="shared" si="24"/>
        <v>8</v>
      </c>
      <c r="G158" s="8">
        <f t="shared" si="24"/>
        <v>0</v>
      </c>
      <c r="H158" s="59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55"/>
    </row>
    <row r="159" spans="1:121" ht="12.75">
      <c r="A159" s="18" t="s">
        <v>45</v>
      </c>
      <c r="B159" s="19">
        <v>4</v>
      </c>
      <c r="C159" s="16"/>
      <c r="D159" s="4"/>
      <c r="E159" s="75"/>
      <c r="F159" s="8">
        <f t="shared" si="24"/>
        <v>4</v>
      </c>
      <c r="G159" s="8">
        <f t="shared" si="24"/>
        <v>0</v>
      </c>
      <c r="H159" s="59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55"/>
    </row>
    <row r="160" spans="1:121" ht="12.75">
      <c r="A160" s="18" t="s">
        <v>46</v>
      </c>
      <c r="B160" s="19">
        <v>10</v>
      </c>
      <c r="C160" s="16"/>
      <c r="D160" s="4"/>
      <c r="E160" s="75"/>
      <c r="F160" s="8">
        <f t="shared" si="24"/>
        <v>10</v>
      </c>
      <c r="G160" s="8">
        <f t="shared" si="24"/>
        <v>0</v>
      </c>
      <c r="H160" s="59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55"/>
    </row>
    <row r="161" spans="1:121" ht="12.75">
      <c r="A161" s="18" t="s">
        <v>47</v>
      </c>
      <c r="B161" s="19">
        <v>10</v>
      </c>
      <c r="C161" s="16"/>
      <c r="D161" s="4">
        <v>32</v>
      </c>
      <c r="E161" s="75"/>
      <c r="F161" s="8">
        <f t="shared" si="24"/>
        <v>42</v>
      </c>
      <c r="G161" s="8">
        <f t="shared" si="24"/>
        <v>0</v>
      </c>
      <c r="H161" s="59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55"/>
    </row>
    <row r="162" spans="1:121" ht="12.75">
      <c r="A162" s="18" t="s">
        <v>48</v>
      </c>
      <c r="B162" s="19">
        <v>27</v>
      </c>
      <c r="C162" s="16"/>
      <c r="D162" s="4">
        <v>52</v>
      </c>
      <c r="E162" s="75"/>
      <c r="F162" s="8">
        <f t="shared" si="24"/>
        <v>79</v>
      </c>
      <c r="G162" s="8">
        <f t="shared" si="24"/>
        <v>0</v>
      </c>
      <c r="H162" s="59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55"/>
    </row>
    <row r="163" spans="1:121" ht="12.75">
      <c r="A163" s="18" t="s">
        <v>49</v>
      </c>
      <c r="B163" s="19">
        <v>16</v>
      </c>
      <c r="C163" s="16"/>
      <c r="D163" s="4">
        <v>90</v>
      </c>
      <c r="E163" s="75"/>
      <c r="F163" s="8">
        <f t="shared" si="24"/>
        <v>106</v>
      </c>
      <c r="G163" s="8">
        <f t="shared" si="24"/>
        <v>0</v>
      </c>
      <c r="H163" s="59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55"/>
    </row>
    <row r="164" spans="1:121" ht="12.75">
      <c r="A164" s="68" t="s">
        <v>50</v>
      </c>
      <c r="B164" s="19"/>
      <c r="C164" s="16"/>
      <c r="D164" s="4">
        <v>110</v>
      </c>
      <c r="E164" s="75"/>
      <c r="F164" s="8">
        <f t="shared" si="24"/>
        <v>110</v>
      </c>
      <c r="G164" s="8">
        <f t="shared" si="24"/>
        <v>0</v>
      </c>
      <c r="H164" s="59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55"/>
    </row>
    <row r="165" spans="1:121" ht="12.75">
      <c r="A165" s="18" t="s">
        <v>51</v>
      </c>
      <c r="B165" s="19"/>
      <c r="C165" s="16"/>
      <c r="D165" s="4">
        <v>40</v>
      </c>
      <c r="E165" s="75"/>
      <c r="F165" s="8">
        <f t="shared" si="24"/>
        <v>40</v>
      </c>
      <c r="G165" s="8">
        <f t="shared" si="24"/>
        <v>0</v>
      </c>
      <c r="H165" s="59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55"/>
    </row>
    <row r="166" spans="1:121" ht="12.75">
      <c r="A166" s="18" t="s">
        <v>52</v>
      </c>
      <c r="B166" s="19"/>
      <c r="C166" s="16"/>
      <c r="D166" s="4">
        <v>35</v>
      </c>
      <c r="E166" s="75"/>
      <c r="F166" s="8">
        <f t="shared" si="24"/>
        <v>35</v>
      </c>
      <c r="G166" s="8">
        <f t="shared" si="24"/>
        <v>0</v>
      </c>
      <c r="H166" s="59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55"/>
    </row>
    <row r="167" spans="1:121" ht="12.75">
      <c r="A167" s="18" t="s">
        <v>53</v>
      </c>
      <c r="B167" s="19"/>
      <c r="C167" s="16"/>
      <c r="D167" s="4">
        <v>95</v>
      </c>
      <c r="E167" s="75"/>
      <c r="F167" s="8">
        <f t="shared" si="24"/>
        <v>95</v>
      </c>
      <c r="G167" s="8">
        <f t="shared" si="24"/>
        <v>0</v>
      </c>
      <c r="H167" s="59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55"/>
    </row>
    <row r="168" spans="1:121" ht="12.75">
      <c r="A168" s="18" t="s">
        <v>54</v>
      </c>
      <c r="B168" s="19"/>
      <c r="C168" s="16"/>
      <c r="D168" s="4">
        <v>16</v>
      </c>
      <c r="E168" s="75"/>
      <c r="F168" s="8">
        <f t="shared" si="24"/>
        <v>16</v>
      </c>
      <c r="G168" s="8">
        <f t="shared" si="24"/>
        <v>0</v>
      </c>
      <c r="H168" s="59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55"/>
    </row>
    <row r="169" spans="1:121" ht="12.75">
      <c r="A169" s="18" t="s">
        <v>55</v>
      </c>
      <c r="B169" s="19"/>
      <c r="C169" s="16"/>
      <c r="D169" s="4">
        <v>21</v>
      </c>
      <c r="E169" s="75"/>
      <c r="F169" s="8">
        <f t="shared" si="24"/>
        <v>21</v>
      </c>
      <c r="G169" s="8">
        <f t="shared" si="24"/>
        <v>0</v>
      </c>
      <c r="H169" s="59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55"/>
    </row>
    <row r="170" spans="1:121" ht="12.75">
      <c r="A170" s="18" t="s">
        <v>56</v>
      </c>
      <c r="B170" s="19"/>
      <c r="C170" s="16"/>
      <c r="D170" s="4">
        <v>62</v>
      </c>
      <c r="E170" s="75"/>
      <c r="F170" s="8">
        <f t="shared" si="24"/>
        <v>62</v>
      </c>
      <c r="G170" s="8">
        <f t="shared" si="24"/>
        <v>0</v>
      </c>
      <c r="H170" s="59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55"/>
    </row>
    <row r="171" spans="1:121" ht="12.75">
      <c r="A171" s="18" t="s">
        <v>57</v>
      </c>
      <c r="B171" s="19"/>
      <c r="C171" s="16"/>
      <c r="D171" s="4">
        <v>33</v>
      </c>
      <c r="E171" s="75"/>
      <c r="F171" s="8">
        <f t="shared" si="24"/>
        <v>33</v>
      </c>
      <c r="G171" s="8">
        <f t="shared" si="24"/>
        <v>0</v>
      </c>
      <c r="H171" s="59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55"/>
    </row>
    <row r="172" spans="1:121" ht="12.75">
      <c r="A172" s="18" t="s">
        <v>58</v>
      </c>
      <c r="B172" s="19"/>
      <c r="C172" s="16"/>
      <c r="D172" s="4">
        <v>23</v>
      </c>
      <c r="E172" s="75"/>
      <c r="F172" s="8">
        <f t="shared" si="24"/>
        <v>23</v>
      </c>
      <c r="G172" s="8">
        <f t="shared" si="24"/>
        <v>0</v>
      </c>
      <c r="H172" s="59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55"/>
    </row>
    <row r="173" spans="1:121" ht="12.75">
      <c r="A173" s="18" t="s">
        <v>59</v>
      </c>
      <c r="B173" s="19"/>
      <c r="C173" s="16"/>
      <c r="D173" s="4">
        <v>42</v>
      </c>
      <c r="E173" s="75"/>
      <c r="F173" s="8">
        <f t="shared" si="24"/>
        <v>42</v>
      </c>
      <c r="G173" s="8">
        <f t="shared" si="24"/>
        <v>0</v>
      </c>
      <c r="H173" s="59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55"/>
    </row>
    <row r="174" spans="1:121" ht="12.75">
      <c r="A174" s="18" t="s">
        <v>60</v>
      </c>
      <c r="B174" s="19"/>
      <c r="C174" s="16"/>
      <c r="D174" s="4">
        <v>1</v>
      </c>
      <c r="E174" s="75"/>
      <c r="F174" s="8">
        <f t="shared" si="24"/>
        <v>1</v>
      </c>
      <c r="G174" s="8">
        <f t="shared" si="24"/>
        <v>0</v>
      </c>
      <c r="H174" s="59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55"/>
    </row>
    <row r="175" spans="1:121" ht="12.75">
      <c r="A175" s="18" t="s">
        <v>61</v>
      </c>
      <c r="B175" s="19"/>
      <c r="C175" s="16"/>
      <c r="D175" s="4">
        <v>2</v>
      </c>
      <c r="E175" s="75"/>
      <c r="F175" s="8">
        <f t="shared" si="24"/>
        <v>2</v>
      </c>
      <c r="G175" s="8">
        <f t="shared" si="24"/>
        <v>0</v>
      </c>
      <c r="H175" s="59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55"/>
    </row>
    <row r="176" spans="1:121" ht="12.75">
      <c r="A176" s="18" t="s">
        <v>62</v>
      </c>
      <c r="B176" s="19"/>
      <c r="C176" s="16"/>
      <c r="D176" s="4">
        <v>1</v>
      </c>
      <c r="E176" s="75"/>
      <c r="F176" s="8">
        <f t="shared" si="24"/>
        <v>1</v>
      </c>
      <c r="G176" s="8">
        <f t="shared" si="24"/>
        <v>0</v>
      </c>
      <c r="H176" s="59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55"/>
    </row>
    <row r="177" spans="1:121" ht="12.75">
      <c r="A177" s="18" t="s">
        <v>63</v>
      </c>
      <c r="B177" s="19"/>
      <c r="C177" s="16"/>
      <c r="D177" s="4">
        <v>1</v>
      </c>
      <c r="E177" s="75"/>
      <c r="F177" s="8">
        <f t="shared" si="24"/>
        <v>1</v>
      </c>
      <c r="G177" s="8">
        <f t="shared" si="24"/>
        <v>0</v>
      </c>
      <c r="H177" s="59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55"/>
    </row>
    <row r="178" spans="1:121" ht="12.75" customHeight="1">
      <c r="A178" s="18" t="s">
        <v>65</v>
      </c>
      <c r="B178" s="85"/>
      <c r="C178" s="86"/>
      <c r="D178" s="69">
        <v>1</v>
      </c>
      <c r="E178" s="77"/>
      <c r="F178" s="70">
        <f t="shared" si="24"/>
        <v>1</v>
      </c>
      <c r="G178" s="70">
        <f t="shared" si="24"/>
        <v>0</v>
      </c>
      <c r="H178" s="59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55"/>
    </row>
    <row r="179" spans="1:121" ht="12.75" customHeight="1">
      <c r="A179" s="18" t="s">
        <v>64</v>
      </c>
      <c r="B179" s="85"/>
      <c r="C179" s="86"/>
      <c r="D179" s="69">
        <v>1</v>
      </c>
      <c r="E179" s="77"/>
      <c r="F179" s="70">
        <f t="shared" si="24"/>
        <v>1</v>
      </c>
      <c r="G179" s="70">
        <f t="shared" si="24"/>
        <v>0</v>
      </c>
      <c r="H179" s="59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55"/>
    </row>
    <row r="180" spans="1:121" ht="12.75">
      <c r="A180" s="18" t="s">
        <v>66</v>
      </c>
      <c r="B180" s="19"/>
      <c r="C180" s="16"/>
      <c r="D180" s="4">
        <v>2</v>
      </c>
      <c r="E180" s="75"/>
      <c r="F180" s="8">
        <f t="shared" si="24"/>
        <v>2</v>
      </c>
      <c r="G180" s="8">
        <f t="shared" si="24"/>
        <v>0</v>
      </c>
      <c r="H180" s="59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55"/>
    </row>
    <row r="181" spans="1:121" ht="12.75">
      <c r="A181" s="18" t="s">
        <v>67</v>
      </c>
      <c r="B181" s="19"/>
      <c r="C181" s="16"/>
      <c r="D181" s="4">
        <v>1</v>
      </c>
      <c r="E181" s="75"/>
      <c r="F181" s="8">
        <f t="shared" si="24"/>
        <v>1</v>
      </c>
      <c r="G181" s="8">
        <f t="shared" si="24"/>
        <v>0</v>
      </c>
      <c r="H181" s="59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55"/>
    </row>
    <row r="182" spans="1:121" s="35" customFormat="1" ht="12.75">
      <c r="A182" s="33" t="s">
        <v>4</v>
      </c>
      <c r="B182" s="34">
        <f aca="true" t="shared" si="25" ref="B182:G182">SUM(B150:B181)</f>
        <v>1373</v>
      </c>
      <c r="C182" s="34">
        <f t="shared" si="25"/>
        <v>260</v>
      </c>
      <c r="D182" s="34">
        <f t="shared" si="25"/>
        <v>22240</v>
      </c>
      <c r="E182" s="34">
        <f t="shared" si="25"/>
        <v>0</v>
      </c>
      <c r="F182" s="34">
        <f t="shared" si="25"/>
        <v>23613</v>
      </c>
      <c r="G182" s="34">
        <f t="shared" si="25"/>
        <v>260</v>
      </c>
      <c r="H182" s="6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57"/>
    </row>
    <row r="183" spans="1:121" ht="12.75">
      <c r="A183" s="11" t="s">
        <v>1</v>
      </c>
      <c r="B183" s="4"/>
      <c r="C183" s="75"/>
      <c r="D183" s="4"/>
      <c r="E183" s="75"/>
      <c r="F183" s="8"/>
      <c r="G183" s="8"/>
      <c r="H183" s="59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55"/>
    </row>
    <row r="184" spans="1:121" ht="12.75">
      <c r="A184" s="18" t="s">
        <v>7</v>
      </c>
      <c r="B184" s="4">
        <f>7+1</f>
        <v>8</v>
      </c>
      <c r="C184" s="75">
        <v>1</v>
      </c>
      <c r="D184" s="4"/>
      <c r="E184" s="75"/>
      <c r="F184" s="8">
        <f>B184+D184</f>
        <v>8</v>
      </c>
      <c r="G184" s="8">
        <f>C184+E184</f>
        <v>1</v>
      </c>
      <c r="H184" s="59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55"/>
    </row>
    <row r="185" spans="1:121" ht="12.75">
      <c r="A185" s="18" t="s">
        <v>71</v>
      </c>
      <c r="B185" s="4">
        <v>31</v>
      </c>
      <c r="C185" s="75"/>
      <c r="D185" s="4"/>
      <c r="E185" s="75"/>
      <c r="F185" s="8">
        <f aca="true" t="shared" si="26" ref="F185:G199">B185+D185</f>
        <v>31</v>
      </c>
      <c r="G185" s="8">
        <f t="shared" si="26"/>
        <v>0</v>
      </c>
      <c r="H185" s="59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55"/>
    </row>
    <row r="186" spans="1:121" ht="12.75">
      <c r="A186" s="18" t="s">
        <v>72</v>
      </c>
      <c r="B186" s="4">
        <v>30</v>
      </c>
      <c r="C186" s="75"/>
      <c r="D186" s="4"/>
      <c r="E186" s="75"/>
      <c r="F186" s="8">
        <f t="shared" si="26"/>
        <v>30</v>
      </c>
      <c r="G186" s="8">
        <f t="shared" si="26"/>
        <v>0</v>
      </c>
      <c r="H186" s="59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55"/>
    </row>
    <row r="187" spans="1:121" ht="12.75">
      <c r="A187" s="18" t="s">
        <v>73</v>
      </c>
      <c r="B187" s="4">
        <v>4</v>
      </c>
      <c r="C187" s="75"/>
      <c r="D187" s="4"/>
      <c r="E187" s="75"/>
      <c r="F187" s="8">
        <f t="shared" si="26"/>
        <v>4</v>
      </c>
      <c r="G187" s="8">
        <f t="shared" si="26"/>
        <v>0</v>
      </c>
      <c r="H187" s="59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55"/>
    </row>
    <row r="188" spans="1:121" ht="12.75" customHeight="1">
      <c r="A188" s="18" t="s">
        <v>83</v>
      </c>
      <c r="B188" s="4"/>
      <c r="C188" s="75"/>
      <c r="D188" s="4">
        <v>7</v>
      </c>
      <c r="E188" s="75"/>
      <c r="F188" s="8">
        <f t="shared" si="26"/>
        <v>7</v>
      </c>
      <c r="G188" s="8">
        <f t="shared" si="26"/>
        <v>0</v>
      </c>
      <c r="H188" s="59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55"/>
    </row>
    <row r="189" spans="1:121" ht="12.75" customHeight="1">
      <c r="A189" s="18" t="s">
        <v>84</v>
      </c>
      <c r="B189" s="4"/>
      <c r="C189" s="75"/>
      <c r="D189" s="4">
        <v>8</v>
      </c>
      <c r="E189" s="75"/>
      <c r="F189" s="8">
        <f t="shared" si="26"/>
        <v>8</v>
      </c>
      <c r="G189" s="8">
        <f t="shared" si="26"/>
        <v>0</v>
      </c>
      <c r="H189" s="59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55"/>
    </row>
    <row r="190" spans="1:121" ht="12.75">
      <c r="A190" s="68" t="s">
        <v>74</v>
      </c>
      <c r="B190" s="4">
        <v>931</v>
      </c>
      <c r="C190" s="75"/>
      <c r="D190" s="4"/>
      <c r="E190" s="75"/>
      <c r="F190" s="8">
        <f t="shared" si="26"/>
        <v>931</v>
      </c>
      <c r="G190" s="8">
        <f t="shared" si="26"/>
        <v>0</v>
      </c>
      <c r="H190" s="59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55"/>
    </row>
    <row r="191" spans="1:121" ht="24">
      <c r="A191" s="68" t="s">
        <v>173</v>
      </c>
      <c r="B191" s="69">
        <v>94</v>
      </c>
      <c r="C191" s="77"/>
      <c r="D191" s="69">
        <v>20</v>
      </c>
      <c r="E191" s="77"/>
      <c r="F191" s="70">
        <f t="shared" si="26"/>
        <v>114</v>
      </c>
      <c r="G191" s="70">
        <f t="shared" si="26"/>
        <v>0</v>
      </c>
      <c r="H191" s="59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55"/>
    </row>
    <row r="192" spans="1:121" ht="12.75">
      <c r="A192" s="18" t="s">
        <v>75</v>
      </c>
      <c r="B192" s="4">
        <v>1250</v>
      </c>
      <c r="C192" s="75"/>
      <c r="D192" s="4"/>
      <c r="E192" s="75"/>
      <c r="F192" s="8">
        <f t="shared" si="26"/>
        <v>1250</v>
      </c>
      <c r="G192" s="8">
        <f t="shared" si="26"/>
        <v>0</v>
      </c>
      <c r="H192" s="59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55"/>
    </row>
    <row r="193" spans="1:121" ht="12.75" customHeight="1">
      <c r="A193" s="18" t="s">
        <v>76</v>
      </c>
      <c r="B193" s="4">
        <v>293</v>
      </c>
      <c r="C193" s="75"/>
      <c r="D193" s="4"/>
      <c r="E193" s="75"/>
      <c r="F193" s="8">
        <f t="shared" si="26"/>
        <v>293</v>
      </c>
      <c r="G193" s="8">
        <f t="shared" si="26"/>
        <v>0</v>
      </c>
      <c r="H193" s="59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55"/>
    </row>
    <row r="194" spans="1:121" ht="12.75">
      <c r="A194" s="18" t="s">
        <v>77</v>
      </c>
      <c r="B194" s="4">
        <v>2</v>
      </c>
      <c r="C194" s="75"/>
      <c r="D194" s="4"/>
      <c r="E194" s="75"/>
      <c r="F194" s="8">
        <f t="shared" si="26"/>
        <v>2</v>
      </c>
      <c r="G194" s="8">
        <f t="shared" si="26"/>
        <v>0</v>
      </c>
      <c r="H194" s="59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55"/>
    </row>
    <row r="195" spans="1:121" ht="12.75">
      <c r="A195" s="68" t="s">
        <v>78</v>
      </c>
      <c r="B195" s="4">
        <v>13</v>
      </c>
      <c r="C195" s="75"/>
      <c r="D195" s="4"/>
      <c r="E195" s="75"/>
      <c r="F195" s="8">
        <f t="shared" si="26"/>
        <v>13</v>
      </c>
      <c r="G195" s="8">
        <f t="shared" si="26"/>
        <v>0</v>
      </c>
      <c r="H195" s="59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55"/>
    </row>
    <row r="196" spans="1:121" ht="12.75" customHeight="1">
      <c r="A196" s="18" t="s">
        <v>79</v>
      </c>
      <c r="B196" s="4">
        <v>4</v>
      </c>
      <c r="C196" s="75"/>
      <c r="D196" s="4"/>
      <c r="E196" s="75"/>
      <c r="F196" s="8">
        <f t="shared" si="26"/>
        <v>4</v>
      </c>
      <c r="G196" s="8">
        <f t="shared" si="26"/>
        <v>0</v>
      </c>
      <c r="H196" s="59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55"/>
    </row>
    <row r="197" spans="1:121" ht="12.75">
      <c r="A197" s="18" t="s">
        <v>80</v>
      </c>
      <c r="B197" s="4">
        <v>4</v>
      </c>
      <c r="C197" s="75"/>
      <c r="D197" s="4"/>
      <c r="E197" s="75"/>
      <c r="F197" s="8">
        <f t="shared" si="26"/>
        <v>4</v>
      </c>
      <c r="G197" s="8">
        <f t="shared" si="26"/>
        <v>0</v>
      </c>
      <c r="H197" s="59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55"/>
    </row>
    <row r="198" spans="1:121" ht="12.75">
      <c r="A198" s="18" t="s">
        <v>81</v>
      </c>
      <c r="B198" s="4">
        <v>4</v>
      </c>
      <c r="C198" s="75"/>
      <c r="D198" s="4"/>
      <c r="E198" s="75"/>
      <c r="F198" s="8">
        <f t="shared" si="26"/>
        <v>4</v>
      </c>
      <c r="G198" s="8">
        <f t="shared" si="26"/>
        <v>0</v>
      </c>
      <c r="H198" s="59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55"/>
    </row>
    <row r="199" spans="1:121" ht="12.75">
      <c r="A199" s="18" t="s">
        <v>82</v>
      </c>
      <c r="B199" s="4">
        <v>2</v>
      </c>
      <c r="C199" s="75"/>
      <c r="D199" s="4"/>
      <c r="E199" s="75"/>
      <c r="F199" s="8">
        <f t="shared" si="26"/>
        <v>2</v>
      </c>
      <c r="G199" s="8">
        <f t="shared" si="26"/>
        <v>0</v>
      </c>
      <c r="H199" s="59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55"/>
    </row>
    <row r="200" spans="1:121" s="35" customFormat="1" ht="12.75">
      <c r="A200" s="33" t="s">
        <v>4</v>
      </c>
      <c r="B200" s="34">
        <f aca="true" t="shared" si="27" ref="B200:G200">SUM(B183:B199)</f>
        <v>2670</v>
      </c>
      <c r="C200" s="34">
        <f t="shared" si="27"/>
        <v>1</v>
      </c>
      <c r="D200" s="34">
        <f t="shared" si="27"/>
        <v>35</v>
      </c>
      <c r="E200" s="34">
        <f t="shared" si="27"/>
        <v>0</v>
      </c>
      <c r="F200" s="34">
        <f t="shared" si="27"/>
        <v>2705</v>
      </c>
      <c r="G200" s="34">
        <f t="shared" si="27"/>
        <v>1</v>
      </c>
      <c r="H200" s="6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57"/>
    </row>
    <row r="201" spans="1:121" ht="12.75">
      <c r="A201" s="11" t="s">
        <v>2</v>
      </c>
      <c r="B201" s="4"/>
      <c r="C201" s="75"/>
      <c r="D201" s="4"/>
      <c r="E201" s="75"/>
      <c r="F201" s="8"/>
      <c r="G201" s="8"/>
      <c r="H201" s="59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55"/>
    </row>
    <row r="202" spans="1:121" ht="12.75">
      <c r="A202" s="18" t="s">
        <v>87</v>
      </c>
      <c r="B202" s="4">
        <v>1200</v>
      </c>
      <c r="C202" s="75"/>
      <c r="D202" s="4">
        <v>1500</v>
      </c>
      <c r="E202" s="75"/>
      <c r="F202" s="8">
        <f>B202+D202</f>
        <v>2700</v>
      </c>
      <c r="G202" s="8">
        <f>C202+E202</f>
        <v>0</v>
      </c>
      <c r="H202" s="59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55"/>
    </row>
    <row r="203" spans="1:121" ht="12.75">
      <c r="A203" s="18" t="s">
        <v>126</v>
      </c>
      <c r="B203" s="4">
        <v>37</v>
      </c>
      <c r="C203" s="75"/>
      <c r="D203" s="4"/>
      <c r="E203" s="75"/>
      <c r="F203" s="8">
        <f aca="true" t="shared" si="28" ref="F203:F214">B203+D203</f>
        <v>37</v>
      </c>
      <c r="G203" s="8">
        <f aca="true" t="shared" si="29" ref="G203:G214">C203+E203</f>
        <v>0</v>
      </c>
      <c r="H203" s="59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55"/>
    </row>
    <row r="204" spans="1:121" ht="12.75">
      <c r="A204" s="18" t="s">
        <v>127</v>
      </c>
      <c r="B204" s="4">
        <v>6</v>
      </c>
      <c r="C204" s="75"/>
      <c r="D204" s="4"/>
      <c r="E204" s="75"/>
      <c r="F204" s="8">
        <f t="shared" si="28"/>
        <v>6</v>
      </c>
      <c r="G204" s="8">
        <f t="shared" si="29"/>
        <v>0</v>
      </c>
      <c r="H204" s="59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55"/>
    </row>
    <row r="205" spans="1:121" ht="12.75">
      <c r="A205" s="18" t="s">
        <v>128</v>
      </c>
      <c r="B205" s="4"/>
      <c r="C205" s="75"/>
      <c r="D205" s="4">
        <v>42</v>
      </c>
      <c r="E205" s="75"/>
      <c r="F205" s="8">
        <f t="shared" si="28"/>
        <v>42</v>
      </c>
      <c r="G205" s="8">
        <f t="shared" si="29"/>
        <v>0</v>
      </c>
      <c r="H205" s="59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55"/>
    </row>
    <row r="206" spans="1:121" ht="12.75">
      <c r="A206" s="18" t="s">
        <v>129</v>
      </c>
      <c r="B206" s="4">
        <v>6</v>
      </c>
      <c r="C206" s="75"/>
      <c r="D206" s="4">
        <v>10</v>
      </c>
      <c r="E206" s="75"/>
      <c r="F206" s="8">
        <f t="shared" si="28"/>
        <v>16</v>
      </c>
      <c r="G206" s="8">
        <f t="shared" si="29"/>
        <v>0</v>
      </c>
      <c r="H206" s="59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55"/>
    </row>
    <row r="207" spans="1:121" ht="12.75">
      <c r="A207" s="18" t="s">
        <v>130</v>
      </c>
      <c r="B207" s="4">
        <v>11</v>
      </c>
      <c r="C207" s="75"/>
      <c r="D207" s="4">
        <v>4</v>
      </c>
      <c r="E207" s="75"/>
      <c r="F207" s="8">
        <f t="shared" si="28"/>
        <v>15</v>
      </c>
      <c r="G207" s="8">
        <f t="shared" si="29"/>
        <v>0</v>
      </c>
      <c r="H207" s="59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55"/>
    </row>
    <row r="208" spans="1:121" ht="12.75">
      <c r="A208" s="18" t="s">
        <v>176</v>
      </c>
      <c r="B208" s="4">
        <v>116</v>
      </c>
      <c r="C208" s="75"/>
      <c r="D208" s="4">
        <v>90</v>
      </c>
      <c r="E208" s="75"/>
      <c r="F208" s="8">
        <f t="shared" si="28"/>
        <v>206</v>
      </c>
      <c r="G208" s="8">
        <f t="shared" si="29"/>
        <v>0</v>
      </c>
      <c r="H208" s="59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55"/>
    </row>
    <row r="209" spans="1:121" ht="12.75">
      <c r="A209" s="94" t="s">
        <v>229</v>
      </c>
      <c r="B209" s="4">
        <v>1</v>
      </c>
      <c r="C209" s="75"/>
      <c r="D209" s="4"/>
      <c r="E209" s="75"/>
      <c r="F209" s="8">
        <f t="shared" si="28"/>
        <v>1</v>
      </c>
      <c r="G209" s="8">
        <f t="shared" si="29"/>
        <v>0</v>
      </c>
      <c r="H209" s="59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55"/>
    </row>
    <row r="210" spans="1:121" ht="12.75">
      <c r="A210" s="94" t="s">
        <v>230</v>
      </c>
      <c r="B210" s="4">
        <v>12</v>
      </c>
      <c r="C210" s="75"/>
      <c r="D210" s="4">
        <v>30</v>
      </c>
      <c r="E210" s="75"/>
      <c r="F210" s="8">
        <f t="shared" si="28"/>
        <v>42</v>
      </c>
      <c r="G210" s="8">
        <f t="shared" si="29"/>
        <v>0</v>
      </c>
      <c r="H210" s="59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55"/>
    </row>
    <row r="211" spans="1:121" ht="12.75">
      <c r="A211" s="18" t="s">
        <v>131</v>
      </c>
      <c r="B211" s="4">
        <v>4</v>
      </c>
      <c r="C211" s="75"/>
      <c r="D211" s="4"/>
      <c r="E211" s="75"/>
      <c r="F211" s="8">
        <f t="shared" si="28"/>
        <v>4</v>
      </c>
      <c r="G211" s="8">
        <f t="shared" si="29"/>
        <v>0</v>
      </c>
      <c r="H211" s="59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55"/>
    </row>
    <row r="212" spans="1:121" ht="12.75">
      <c r="A212" s="18" t="s">
        <v>132</v>
      </c>
      <c r="B212" s="4">
        <v>2</v>
      </c>
      <c r="C212" s="75"/>
      <c r="D212" s="4">
        <v>309</v>
      </c>
      <c r="E212" s="75"/>
      <c r="F212" s="8">
        <f t="shared" si="28"/>
        <v>311</v>
      </c>
      <c r="G212" s="8">
        <f t="shared" si="29"/>
        <v>0</v>
      </c>
      <c r="H212" s="59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55"/>
    </row>
    <row r="213" spans="1:121" ht="12.75">
      <c r="A213" s="68" t="s">
        <v>133</v>
      </c>
      <c r="B213" s="4"/>
      <c r="C213" s="75"/>
      <c r="D213" s="4">
        <v>28</v>
      </c>
      <c r="E213" s="75"/>
      <c r="F213" s="8">
        <f t="shared" si="28"/>
        <v>28</v>
      </c>
      <c r="G213" s="8">
        <f t="shared" si="29"/>
        <v>0</v>
      </c>
      <c r="H213" s="59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55"/>
    </row>
    <row r="214" spans="1:121" ht="12.75">
      <c r="A214" s="18" t="s">
        <v>135</v>
      </c>
      <c r="B214" s="4"/>
      <c r="C214" s="75"/>
      <c r="D214" s="4">
        <v>4</v>
      </c>
      <c r="E214" s="75"/>
      <c r="F214" s="8">
        <f t="shared" si="28"/>
        <v>4</v>
      </c>
      <c r="G214" s="8">
        <f t="shared" si="29"/>
        <v>0</v>
      </c>
      <c r="H214" s="59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55"/>
    </row>
    <row r="215" spans="1:121" ht="12.75">
      <c r="A215" s="68" t="s">
        <v>134</v>
      </c>
      <c r="B215" s="4"/>
      <c r="C215" s="75"/>
      <c r="D215" s="4">
        <v>2</v>
      </c>
      <c r="E215" s="75"/>
      <c r="F215" s="8">
        <f aca="true" t="shared" si="30" ref="F215:G217">B215+D215</f>
        <v>2</v>
      </c>
      <c r="G215" s="8">
        <f t="shared" si="30"/>
        <v>0</v>
      </c>
      <c r="H215" s="59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55"/>
    </row>
    <row r="216" spans="1:121" ht="12.75">
      <c r="A216" s="18" t="s">
        <v>136</v>
      </c>
      <c r="B216" s="4">
        <v>2</v>
      </c>
      <c r="C216" s="75"/>
      <c r="D216" s="4"/>
      <c r="E216" s="75"/>
      <c r="F216" s="8">
        <f t="shared" si="30"/>
        <v>2</v>
      </c>
      <c r="G216" s="8">
        <f t="shared" si="30"/>
        <v>0</v>
      </c>
      <c r="H216" s="59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55"/>
    </row>
    <row r="217" spans="1:121" ht="12.75">
      <c r="A217" s="18" t="s">
        <v>137</v>
      </c>
      <c r="B217" s="4">
        <v>10</v>
      </c>
      <c r="C217" s="75"/>
      <c r="D217" s="4">
        <v>7</v>
      </c>
      <c r="E217" s="75"/>
      <c r="F217" s="8">
        <f t="shared" si="30"/>
        <v>17</v>
      </c>
      <c r="G217" s="8">
        <f t="shared" si="30"/>
        <v>0</v>
      </c>
      <c r="H217" s="59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55"/>
    </row>
    <row r="218" spans="1:121" s="35" customFormat="1" ht="12.75">
      <c r="A218" s="33" t="s">
        <v>4</v>
      </c>
      <c r="B218" s="34">
        <f aca="true" t="shared" si="31" ref="B218:G218">SUM(B201:B217)</f>
        <v>1407</v>
      </c>
      <c r="C218" s="34">
        <f t="shared" si="31"/>
        <v>0</v>
      </c>
      <c r="D218" s="34">
        <f t="shared" si="31"/>
        <v>2026</v>
      </c>
      <c r="E218" s="34">
        <f t="shared" si="31"/>
        <v>0</v>
      </c>
      <c r="F218" s="34">
        <f t="shared" si="31"/>
        <v>3433</v>
      </c>
      <c r="G218" s="34">
        <f t="shared" si="31"/>
        <v>0</v>
      </c>
      <c r="H218" s="6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57"/>
    </row>
    <row r="219" spans="1:121" ht="12.75">
      <c r="A219" s="11" t="s">
        <v>24</v>
      </c>
      <c r="B219" s="4"/>
      <c r="C219" s="75"/>
      <c r="D219" s="4"/>
      <c r="E219" s="75"/>
      <c r="F219" s="8"/>
      <c r="G219" s="8"/>
      <c r="H219" s="59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55"/>
    </row>
    <row r="220" spans="1:121" ht="12.75">
      <c r="A220" s="18" t="s">
        <v>87</v>
      </c>
      <c r="B220" s="19">
        <f>317+30+35</f>
        <v>382</v>
      </c>
      <c r="C220" s="16"/>
      <c r="D220" s="19">
        <f>60+34</f>
        <v>94</v>
      </c>
      <c r="E220" s="16"/>
      <c r="F220" s="8">
        <f aca="true" t="shared" si="32" ref="F220:G225">B220+D220</f>
        <v>476</v>
      </c>
      <c r="G220" s="8">
        <f t="shared" si="32"/>
        <v>0</v>
      </c>
      <c r="H220" s="59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55"/>
    </row>
    <row r="221" spans="1:121" ht="12.75">
      <c r="A221" s="18" t="s">
        <v>102</v>
      </c>
      <c r="B221" s="19">
        <v>195</v>
      </c>
      <c r="C221" s="16"/>
      <c r="D221" s="19">
        <v>850</v>
      </c>
      <c r="E221" s="16"/>
      <c r="F221" s="8">
        <f t="shared" si="32"/>
        <v>1045</v>
      </c>
      <c r="G221" s="8">
        <f t="shared" si="32"/>
        <v>0</v>
      </c>
      <c r="H221" s="59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55"/>
    </row>
    <row r="222" spans="1:121" ht="12.75">
      <c r="A222" s="18" t="s">
        <v>99</v>
      </c>
      <c r="B222" s="19">
        <v>7</v>
      </c>
      <c r="C222" s="16"/>
      <c r="D222" s="19">
        <v>8</v>
      </c>
      <c r="E222" s="16"/>
      <c r="F222" s="8">
        <f t="shared" si="32"/>
        <v>15</v>
      </c>
      <c r="G222" s="8">
        <f t="shared" si="32"/>
        <v>0</v>
      </c>
      <c r="H222" s="59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55"/>
    </row>
    <row r="223" spans="1:121" ht="12.75">
      <c r="A223" s="68" t="s">
        <v>100</v>
      </c>
      <c r="B223" s="19"/>
      <c r="C223" s="16"/>
      <c r="D223" s="19">
        <f>433+102</f>
        <v>535</v>
      </c>
      <c r="E223" s="16"/>
      <c r="F223" s="8">
        <f t="shared" si="32"/>
        <v>535</v>
      </c>
      <c r="G223" s="8">
        <f t="shared" si="32"/>
        <v>0</v>
      </c>
      <c r="H223" s="59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55"/>
    </row>
    <row r="224" spans="1:121" ht="12.75">
      <c r="A224" s="18" t="s">
        <v>159</v>
      </c>
      <c r="B224" s="19">
        <v>450</v>
      </c>
      <c r="C224" s="16"/>
      <c r="D224" s="19"/>
      <c r="E224" s="16"/>
      <c r="F224" s="8">
        <f>B224+D224</f>
        <v>450</v>
      </c>
      <c r="G224" s="8">
        <f>C224+E224</f>
        <v>0</v>
      </c>
      <c r="H224" s="59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55"/>
    </row>
    <row r="225" spans="1:121" ht="12.75">
      <c r="A225" s="18" t="s">
        <v>101</v>
      </c>
      <c r="B225" s="19"/>
      <c r="C225" s="16"/>
      <c r="D225" s="19">
        <v>98</v>
      </c>
      <c r="E225" s="16"/>
      <c r="F225" s="8">
        <f t="shared" si="32"/>
        <v>98</v>
      </c>
      <c r="G225" s="8">
        <f t="shared" si="32"/>
        <v>0</v>
      </c>
      <c r="H225" s="59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55"/>
    </row>
    <row r="226" spans="1:121" s="35" customFormat="1" ht="12.75">
      <c r="A226" s="33" t="s">
        <v>4</v>
      </c>
      <c r="B226" s="34">
        <f aca="true" t="shared" si="33" ref="B226:G226">SUM(B219:B225)</f>
        <v>1034</v>
      </c>
      <c r="C226" s="34">
        <f t="shared" si="33"/>
        <v>0</v>
      </c>
      <c r="D226" s="34">
        <f t="shared" si="33"/>
        <v>1585</v>
      </c>
      <c r="E226" s="34">
        <f t="shared" si="33"/>
        <v>0</v>
      </c>
      <c r="F226" s="34">
        <f t="shared" si="33"/>
        <v>2619</v>
      </c>
      <c r="G226" s="34">
        <f t="shared" si="33"/>
        <v>0</v>
      </c>
      <c r="H226" s="6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57"/>
    </row>
    <row r="227" spans="1:121" s="84" customFormat="1" ht="12.75" customHeight="1">
      <c r="A227" s="88" t="s">
        <v>25</v>
      </c>
      <c r="B227" s="69"/>
      <c r="C227" s="77"/>
      <c r="D227" s="69"/>
      <c r="E227" s="77"/>
      <c r="F227" s="70"/>
      <c r="G227" s="70"/>
      <c r="H227" s="80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8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8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82"/>
      <c r="DH227" s="82"/>
      <c r="DI227" s="82"/>
      <c r="DJ227" s="82"/>
      <c r="DK227" s="82"/>
      <c r="DL227" s="82"/>
      <c r="DM227" s="82"/>
      <c r="DN227" s="82"/>
      <c r="DO227" s="82"/>
      <c r="DP227" s="82"/>
      <c r="DQ227" s="83"/>
    </row>
    <row r="228" spans="1:121" s="84" customFormat="1" ht="12.75" customHeight="1">
      <c r="A228" s="89" t="s">
        <v>7</v>
      </c>
      <c r="B228" s="69">
        <v>99</v>
      </c>
      <c r="C228" s="77"/>
      <c r="D228" s="69"/>
      <c r="E228" s="77"/>
      <c r="F228" s="8">
        <f>B228+D228</f>
        <v>99</v>
      </c>
      <c r="G228" s="8">
        <f>C228+E228</f>
        <v>0</v>
      </c>
      <c r="H228" s="80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8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8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82"/>
      <c r="DH228" s="82"/>
      <c r="DI228" s="82"/>
      <c r="DJ228" s="82"/>
      <c r="DK228" s="82"/>
      <c r="DL228" s="82"/>
      <c r="DM228" s="82"/>
      <c r="DN228" s="82"/>
      <c r="DO228" s="82"/>
      <c r="DP228" s="82"/>
      <c r="DQ228" s="83"/>
    </row>
    <row r="229" spans="1:121" s="84" customFormat="1" ht="12.75" customHeight="1">
      <c r="A229" s="89" t="s">
        <v>154</v>
      </c>
      <c r="B229" s="69">
        <v>400</v>
      </c>
      <c r="C229" s="77"/>
      <c r="D229" s="69">
        <v>700</v>
      </c>
      <c r="E229" s="77"/>
      <c r="F229" s="70">
        <f aca="true" t="shared" si="34" ref="F229:F242">B229+D229</f>
        <v>1100</v>
      </c>
      <c r="G229" s="70">
        <f aca="true" t="shared" si="35" ref="G229:G234">C229+E229</f>
        <v>0</v>
      </c>
      <c r="H229" s="80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8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8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82"/>
      <c r="DH229" s="82"/>
      <c r="DI229" s="82"/>
      <c r="DJ229" s="82"/>
      <c r="DK229" s="82"/>
      <c r="DL229" s="82"/>
      <c r="DM229" s="82"/>
      <c r="DN229" s="82"/>
      <c r="DO229" s="82"/>
      <c r="DP229" s="82"/>
      <c r="DQ229" s="83"/>
    </row>
    <row r="230" spans="1:121" s="84" customFormat="1" ht="12.75" customHeight="1">
      <c r="A230" s="89" t="s">
        <v>155</v>
      </c>
      <c r="B230" s="69">
        <v>10</v>
      </c>
      <c r="C230" s="77"/>
      <c r="D230" s="69">
        <v>70</v>
      </c>
      <c r="E230" s="77"/>
      <c r="F230" s="70">
        <f t="shared" si="34"/>
        <v>80</v>
      </c>
      <c r="G230" s="70">
        <f t="shared" si="35"/>
        <v>0</v>
      </c>
      <c r="H230" s="80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8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8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82"/>
      <c r="DH230" s="82"/>
      <c r="DI230" s="82"/>
      <c r="DJ230" s="82"/>
      <c r="DK230" s="82"/>
      <c r="DL230" s="82"/>
      <c r="DM230" s="82"/>
      <c r="DN230" s="82"/>
      <c r="DO230" s="82"/>
      <c r="DP230" s="82"/>
      <c r="DQ230" s="83"/>
    </row>
    <row r="231" spans="1:121" s="84" customFormat="1" ht="12.75" customHeight="1">
      <c r="A231" s="89" t="s">
        <v>156</v>
      </c>
      <c r="B231" s="69">
        <v>3</v>
      </c>
      <c r="C231" s="77"/>
      <c r="D231" s="69"/>
      <c r="E231" s="77"/>
      <c r="F231" s="70">
        <f t="shared" si="34"/>
        <v>3</v>
      </c>
      <c r="G231" s="70">
        <f t="shared" si="35"/>
        <v>0</v>
      </c>
      <c r="H231" s="80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8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82"/>
      <c r="DH231" s="82"/>
      <c r="DI231" s="82"/>
      <c r="DJ231" s="82"/>
      <c r="DK231" s="82"/>
      <c r="DL231" s="82"/>
      <c r="DM231" s="82"/>
      <c r="DN231" s="82"/>
      <c r="DO231" s="82"/>
      <c r="DP231" s="82"/>
      <c r="DQ231" s="83"/>
    </row>
    <row r="232" spans="1:121" s="84" customFormat="1" ht="12.75" customHeight="1">
      <c r="A232" s="89" t="s">
        <v>143</v>
      </c>
      <c r="B232" s="69">
        <v>180</v>
      </c>
      <c r="C232" s="77"/>
      <c r="D232" s="69">
        <v>190</v>
      </c>
      <c r="E232" s="77">
        <v>190</v>
      </c>
      <c r="F232" s="70">
        <f t="shared" si="34"/>
        <v>370</v>
      </c>
      <c r="G232" s="70">
        <f t="shared" si="35"/>
        <v>190</v>
      </c>
      <c r="H232" s="80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8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8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82"/>
      <c r="DH232" s="82"/>
      <c r="DI232" s="82"/>
      <c r="DJ232" s="82"/>
      <c r="DK232" s="82"/>
      <c r="DL232" s="82"/>
      <c r="DM232" s="82"/>
      <c r="DN232" s="82"/>
      <c r="DO232" s="82"/>
      <c r="DP232" s="82"/>
      <c r="DQ232" s="83"/>
    </row>
    <row r="233" spans="1:121" s="84" customFormat="1" ht="12.75" customHeight="1">
      <c r="A233" s="89" t="s">
        <v>144</v>
      </c>
      <c r="B233" s="69">
        <v>80</v>
      </c>
      <c r="C233" s="77"/>
      <c r="D233" s="69">
        <v>3600</v>
      </c>
      <c r="E233" s="77">
        <v>3600</v>
      </c>
      <c r="F233" s="70">
        <f t="shared" si="34"/>
        <v>3680</v>
      </c>
      <c r="G233" s="70">
        <f t="shared" si="35"/>
        <v>3600</v>
      </c>
      <c r="H233" s="80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8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8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82"/>
      <c r="DH233" s="82"/>
      <c r="DI233" s="82"/>
      <c r="DJ233" s="82"/>
      <c r="DK233" s="82"/>
      <c r="DL233" s="82"/>
      <c r="DM233" s="82"/>
      <c r="DN233" s="82"/>
      <c r="DO233" s="82"/>
      <c r="DP233" s="82"/>
      <c r="DQ233" s="83"/>
    </row>
    <row r="234" spans="1:121" s="84" customFormat="1" ht="25.5" customHeight="1">
      <c r="A234" s="89" t="s">
        <v>145</v>
      </c>
      <c r="B234" s="69">
        <v>1</v>
      </c>
      <c r="C234" s="77"/>
      <c r="D234" s="69">
        <v>5</v>
      </c>
      <c r="E234" s="77"/>
      <c r="F234" s="70">
        <f t="shared" si="34"/>
        <v>6</v>
      </c>
      <c r="G234" s="70">
        <f t="shared" si="35"/>
        <v>0</v>
      </c>
      <c r="H234" s="80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8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8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82"/>
      <c r="DH234" s="82"/>
      <c r="DI234" s="82"/>
      <c r="DJ234" s="82"/>
      <c r="DK234" s="82"/>
      <c r="DL234" s="82"/>
      <c r="DM234" s="82"/>
      <c r="DN234" s="82"/>
      <c r="DO234" s="82"/>
      <c r="DP234" s="82"/>
      <c r="DQ234" s="83"/>
    </row>
    <row r="235" spans="1:121" s="84" customFormat="1" ht="12.75" customHeight="1">
      <c r="A235" s="89" t="s">
        <v>146</v>
      </c>
      <c r="B235" s="69">
        <v>8</v>
      </c>
      <c r="C235" s="77"/>
      <c r="D235" s="69"/>
      <c r="E235" s="77"/>
      <c r="F235" s="70">
        <f t="shared" si="34"/>
        <v>8</v>
      </c>
      <c r="G235" s="70">
        <f aca="true" t="shared" si="36" ref="G235:G242">C235+E235</f>
        <v>0</v>
      </c>
      <c r="H235" s="80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8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82"/>
      <c r="DH235" s="82"/>
      <c r="DI235" s="82"/>
      <c r="DJ235" s="82"/>
      <c r="DK235" s="82"/>
      <c r="DL235" s="82"/>
      <c r="DM235" s="82"/>
      <c r="DN235" s="82"/>
      <c r="DO235" s="82"/>
      <c r="DP235" s="82"/>
      <c r="DQ235" s="83"/>
    </row>
    <row r="236" spans="1:121" s="84" customFormat="1" ht="12.75" customHeight="1">
      <c r="A236" s="89" t="s">
        <v>147</v>
      </c>
      <c r="B236" s="69"/>
      <c r="C236" s="77"/>
      <c r="D236" s="69">
        <v>118</v>
      </c>
      <c r="E236" s="77"/>
      <c r="F236" s="70">
        <f t="shared" si="34"/>
        <v>118</v>
      </c>
      <c r="G236" s="70">
        <f t="shared" si="36"/>
        <v>0</v>
      </c>
      <c r="H236" s="80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82"/>
      <c r="DH236" s="82"/>
      <c r="DI236" s="82"/>
      <c r="DJ236" s="82"/>
      <c r="DK236" s="82"/>
      <c r="DL236" s="82"/>
      <c r="DM236" s="82"/>
      <c r="DN236" s="82"/>
      <c r="DO236" s="82"/>
      <c r="DP236" s="82"/>
      <c r="DQ236" s="83"/>
    </row>
    <row r="237" spans="1:121" s="84" customFormat="1" ht="12.75" customHeight="1">
      <c r="A237" s="89" t="s">
        <v>148</v>
      </c>
      <c r="B237" s="69">
        <v>252</v>
      </c>
      <c r="C237" s="77"/>
      <c r="D237" s="69"/>
      <c r="E237" s="77"/>
      <c r="F237" s="70">
        <f t="shared" si="34"/>
        <v>252</v>
      </c>
      <c r="G237" s="70">
        <f t="shared" si="36"/>
        <v>0</v>
      </c>
      <c r="H237" s="80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82"/>
      <c r="DH237" s="82"/>
      <c r="DI237" s="82"/>
      <c r="DJ237" s="82"/>
      <c r="DK237" s="82"/>
      <c r="DL237" s="82"/>
      <c r="DM237" s="82"/>
      <c r="DN237" s="82"/>
      <c r="DO237" s="82"/>
      <c r="DP237" s="82"/>
      <c r="DQ237" s="83"/>
    </row>
    <row r="238" spans="1:121" s="84" customFormat="1" ht="12.75" customHeight="1">
      <c r="A238" s="89" t="s">
        <v>149</v>
      </c>
      <c r="B238" s="69">
        <v>52</v>
      </c>
      <c r="C238" s="77"/>
      <c r="D238" s="69">
        <v>140</v>
      </c>
      <c r="E238" s="77"/>
      <c r="F238" s="70">
        <f t="shared" si="34"/>
        <v>192</v>
      </c>
      <c r="G238" s="70">
        <f t="shared" si="36"/>
        <v>0</v>
      </c>
      <c r="H238" s="80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2"/>
      <c r="DK238" s="82"/>
      <c r="DL238" s="82"/>
      <c r="DM238" s="82"/>
      <c r="DN238" s="82"/>
      <c r="DO238" s="82"/>
      <c r="DP238" s="82"/>
      <c r="DQ238" s="83"/>
    </row>
    <row r="239" spans="1:121" s="84" customFormat="1" ht="12.75" customHeight="1">
      <c r="A239" s="89" t="s">
        <v>150</v>
      </c>
      <c r="B239" s="69">
        <v>351</v>
      </c>
      <c r="C239" s="77"/>
      <c r="D239" s="69"/>
      <c r="E239" s="77"/>
      <c r="F239" s="70">
        <f t="shared" si="34"/>
        <v>351</v>
      </c>
      <c r="G239" s="70">
        <f t="shared" si="36"/>
        <v>0</v>
      </c>
      <c r="H239" s="80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8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2"/>
      <c r="DJ239" s="82"/>
      <c r="DK239" s="82"/>
      <c r="DL239" s="82"/>
      <c r="DM239" s="82"/>
      <c r="DN239" s="82"/>
      <c r="DO239" s="82"/>
      <c r="DP239" s="82"/>
      <c r="DQ239" s="83"/>
    </row>
    <row r="240" spans="1:121" s="84" customFormat="1" ht="12.75" customHeight="1">
      <c r="A240" s="89" t="s">
        <v>151</v>
      </c>
      <c r="B240" s="69">
        <v>129</v>
      </c>
      <c r="C240" s="77"/>
      <c r="D240" s="69"/>
      <c r="E240" s="77"/>
      <c r="F240" s="70">
        <f t="shared" si="34"/>
        <v>129</v>
      </c>
      <c r="G240" s="70">
        <f t="shared" si="36"/>
        <v>0</v>
      </c>
      <c r="H240" s="80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8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82"/>
      <c r="DH240" s="82"/>
      <c r="DI240" s="82"/>
      <c r="DJ240" s="82"/>
      <c r="DK240" s="82"/>
      <c r="DL240" s="82"/>
      <c r="DM240" s="82"/>
      <c r="DN240" s="82"/>
      <c r="DO240" s="82"/>
      <c r="DP240" s="82"/>
      <c r="DQ240" s="83"/>
    </row>
    <row r="241" spans="1:121" s="84" customFormat="1" ht="12.75" customHeight="1">
      <c r="A241" s="89" t="s">
        <v>152</v>
      </c>
      <c r="B241" s="69">
        <v>371</v>
      </c>
      <c r="C241" s="77"/>
      <c r="D241" s="69"/>
      <c r="E241" s="77"/>
      <c r="F241" s="70">
        <f t="shared" si="34"/>
        <v>371</v>
      </c>
      <c r="G241" s="70">
        <f t="shared" si="36"/>
        <v>0</v>
      </c>
      <c r="H241" s="80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8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8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82"/>
      <c r="DH241" s="82"/>
      <c r="DI241" s="82"/>
      <c r="DJ241" s="82"/>
      <c r="DK241" s="82"/>
      <c r="DL241" s="82"/>
      <c r="DM241" s="82"/>
      <c r="DN241" s="82"/>
      <c r="DO241" s="82"/>
      <c r="DP241" s="82"/>
      <c r="DQ241" s="83"/>
    </row>
    <row r="242" spans="1:121" s="84" customFormat="1" ht="12.75" customHeight="1">
      <c r="A242" s="89" t="s">
        <v>153</v>
      </c>
      <c r="B242" s="69">
        <v>20</v>
      </c>
      <c r="C242" s="77"/>
      <c r="D242" s="69"/>
      <c r="E242" s="77"/>
      <c r="F242" s="70">
        <f t="shared" si="34"/>
        <v>20</v>
      </c>
      <c r="G242" s="70">
        <f t="shared" si="36"/>
        <v>0</v>
      </c>
      <c r="H242" s="80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8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8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82"/>
      <c r="DH242" s="82"/>
      <c r="DI242" s="82"/>
      <c r="DJ242" s="82"/>
      <c r="DK242" s="82"/>
      <c r="DL242" s="82"/>
      <c r="DM242" s="82"/>
      <c r="DN242" s="82"/>
      <c r="DO242" s="82"/>
      <c r="DP242" s="82"/>
      <c r="DQ242" s="83"/>
    </row>
    <row r="243" spans="1:121" s="35" customFormat="1" ht="12.75">
      <c r="A243" s="33" t="s">
        <v>4</v>
      </c>
      <c r="B243" s="34">
        <f aca="true" t="shared" si="37" ref="B243:G243">SUM(B228:B242)</f>
        <v>1956</v>
      </c>
      <c r="C243" s="34">
        <f t="shared" si="37"/>
        <v>0</v>
      </c>
      <c r="D243" s="34">
        <f t="shared" si="37"/>
        <v>4823</v>
      </c>
      <c r="E243" s="34">
        <f t="shared" si="37"/>
        <v>3790</v>
      </c>
      <c r="F243" s="34">
        <f t="shared" si="37"/>
        <v>6779</v>
      </c>
      <c r="G243" s="34">
        <f t="shared" si="37"/>
        <v>3790</v>
      </c>
      <c r="H243" s="6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57"/>
    </row>
    <row r="244" spans="1:121" ht="12.75">
      <c r="A244" s="11" t="s">
        <v>6</v>
      </c>
      <c r="B244" s="4"/>
      <c r="C244" s="75"/>
      <c r="D244" s="4"/>
      <c r="E244" s="75"/>
      <c r="F244" s="8"/>
      <c r="G244" s="8"/>
      <c r="H244" s="59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55"/>
    </row>
    <row r="245" spans="1:121" ht="12.75">
      <c r="A245" s="3" t="s">
        <v>14</v>
      </c>
      <c r="B245" s="4">
        <v>2813</v>
      </c>
      <c r="C245" s="75">
        <v>2000</v>
      </c>
      <c r="D245" s="4">
        <v>292</v>
      </c>
      <c r="E245" s="75">
        <v>200</v>
      </c>
      <c r="F245" s="8">
        <f aca="true" t="shared" si="38" ref="F245:G247">B245+D245</f>
        <v>3105</v>
      </c>
      <c r="G245" s="8">
        <f t="shared" si="38"/>
        <v>2200</v>
      </c>
      <c r="H245" s="59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55"/>
    </row>
    <row r="246" spans="1:121" ht="12.75">
      <c r="A246" s="3" t="s">
        <v>68</v>
      </c>
      <c r="B246" s="4">
        <v>1626</v>
      </c>
      <c r="C246" s="75"/>
      <c r="D246" s="4">
        <v>5500</v>
      </c>
      <c r="E246" s="75"/>
      <c r="F246" s="8">
        <f t="shared" si="38"/>
        <v>7126</v>
      </c>
      <c r="G246" s="8">
        <f t="shared" si="38"/>
        <v>0</v>
      </c>
      <c r="H246" s="59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55"/>
    </row>
    <row r="247" spans="1:121" ht="12.75">
      <c r="A247" s="3" t="s">
        <v>34</v>
      </c>
      <c r="B247" s="4">
        <v>145</v>
      </c>
      <c r="C247" s="75"/>
      <c r="D247" s="4"/>
      <c r="E247" s="75"/>
      <c r="F247" s="8">
        <f t="shared" si="38"/>
        <v>145</v>
      </c>
      <c r="G247" s="8">
        <f t="shared" si="38"/>
        <v>0</v>
      </c>
      <c r="H247" s="59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55"/>
    </row>
    <row r="248" spans="1:121" s="35" customFormat="1" ht="12.75">
      <c r="A248" s="33" t="s">
        <v>4</v>
      </c>
      <c r="B248" s="34">
        <f aca="true" t="shared" si="39" ref="B248:G248">SUM(B244:B247)</f>
        <v>4584</v>
      </c>
      <c r="C248" s="34">
        <f t="shared" si="39"/>
        <v>2000</v>
      </c>
      <c r="D248" s="34">
        <f t="shared" si="39"/>
        <v>5792</v>
      </c>
      <c r="E248" s="34">
        <f t="shared" si="39"/>
        <v>200</v>
      </c>
      <c r="F248" s="34">
        <f t="shared" si="39"/>
        <v>10376</v>
      </c>
      <c r="G248" s="34">
        <f t="shared" si="39"/>
        <v>2200</v>
      </c>
      <c r="H248" s="6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57"/>
    </row>
    <row r="249" spans="1:121" ht="12.75">
      <c r="A249" s="11" t="s">
        <v>26</v>
      </c>
      <c r="B249" s="4"/>
      <c r="C249" s="75"/>
      <c r="D249" s="4"/>
      <c r="E249" s="75"/>
      <c r="F249" s="8"/>
      <c r="G249" s="8"/>
      <c r="H249" s="59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55"/>
    </row>
    <row r="250" spans="1:121" s="84" customFormat="1" ht="12.75">
      <c r="A250" s="87" t="s">
        <v>110</v>
      </c>
      <c r="B250" s="69">
        <v>58</v>
      </c>
      <c r="C250" s="77"/>
      <c r="D250" s="69"/>
      <c r="E250" s="77"/>
      <c r="F250" s="70">
        <f>B250+D250</f>
        <v>58</v>
      </c>
      <c r="G250" s="8">
        <f aca="true" t="shared" si="40" ref="G250:G261">C250+E250</f>
        <v>0</v>
      </c>
      <c r="H250" s="80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8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82"/>
      <c r="DH250" s="82"/>
      <c r="DI250" s="82"/>
      <c r="DJ250" s="82"/>
      <c r="DK250" s="82"/>
      <c r="DL250" s="82"/>
      <c r="DM250" s="82"/>
      <c r="DN250" s="82"/>
      <c r="DO250" s="82"/>
      <c r="DP250" s="82"/>
      <c r="DQ250" s="83"/>
    </row>
    <row r="251" spans="1:121" s="84" customFormat="1" ht="12.75" customHeight="1">
      <c r="A251" s="87" t="s">
        <v>111</v>
      </c>
      <c r="B251" s="69">
        <v>25</v>
      </c>
      <c r="C251" s="77"/>
      <c r="D251" s="69"/>
      <c r="E251" s="77"/>
      <c r="F251" s="70">
        <f aca="true" t="shared" si="41" ref="F251:F261">B251+D251</f>
        <v>25</v>
      </c>
      <c r="G251" s="70">
        <f t="shared" si="40"/>
        <v>0</v>
      </c>
      <c r="H251" s="80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8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82"/>
      <c r="DH251" s="82"/>
      <c r="DI251" s="82"/>
      <c r="DJ251" s="82"/>
      <c r="DK251" s="82"/>
      <c r="DL251" s="82"/>
      <c r="DM251" s="82"/>
      <c r="DN251" s="82"/>
      <c r="DO251" s="82"/>
      <c r="DP251" s="82"/>
      <c r="DQ251" s="83"/>
    </row>
    <row r="252" spans="1:121" s="84" customFormat="1" ht="12.75">
      <c r="A252" s="87" t="s">
        <v>112</v>
      </c>
      <c r="B252" s="69">
        <v>10</v>
      </c>
      <c r="C252" s="77"/>
      <c r="D252" s="69"/>
      <c r="E252" s="77"/>
      <c r="F252" s="70">
        <f t="shared" si="41"/>
        <v>10</v>
      </c>
      <c r="G252" s="8">
        <f t="shared" si="40"/>
        <v>0</v>
      </c>
      <c r="H252" s="80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8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8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82"/>
      <c r="DH252" s="82"/>
      <c r="DI252" s="82"/>
      <c r="DJ252" s="82"/>
      <c r="DK252" s="82"/>
      <c r="DL252" s="82"/>
      <c r="DM252" s="82"/>
      <c r="DN252" s="82"/>
      <c r="DO252" s="82"/>
      <c r="DP252" s="82"/>
      <c r="DQ252" s="83"/>
    </row>
    <row r="253" spans="1:121" s="84" customFormat="1" ht="12.75">
      <c r="A253" s="87" t="s">
        <v>113</v>
      </c>
      <c r="B253" s="69">
        <v>8</v>
      </c>
      <c r="C253" s="77"/>
      <c r="D253" s="69"/>
      <c r="E253" s="77"/>
      <c r="F253" s="70">
        <f t="shared" si="41"/>
        <v>8</v>
      </c>
      <c r="G253" s="8">
        <f t="shared" si="40"/>
        <v>0</v>
      </c>
      <c r="H253" s="80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8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8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82"/>
      <c r="DH253" s="82"/>
      <c r="DI253" s="82"/>
      <c r="DJ253" s="82"/>
      <c r="DK253" s="82"/>
      <c r="DL253" s="82"/>
      <c r="DM253" s="82"/>
      <c r="DN253" s="82"/>
      <c r="DO253" s="82"/>
      <c r="DP253" s="82"/>
      <c r="DQ253" s="83"/>
    </row>
    <row r="254" spans="1:121" s="84" customFormat="1" ht="12.75">
      <c r="A254" s="87" t="s">
        <v>114</v>
      </c>
      <c r="B254" s="69">
        <v>25</v>
      </c>
      <c r="C254" s="77"/>
      <c r="D254" s="69"/>
      <c r="E254" s="77"/>
      <c r="F254" s="70">
        <f t="shared" si="41"/>
        <v>25</v>
      </c>
      <c r="G254" s="8">
        <f t="shared" si="40"/>
        <v>0</v>
      </c>
      <c r="H254" s="80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8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8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82"/>
      <c r="DH254" s="82"/>
      <c r="DI254" s="82"/>
      <c r="DJ254" s="82"/>
      <c r="DK254" s="82"/>
      <c r="DL254" s="82"/>
      <c r="DM254" s="82"/>
      <c r="DN254" s="82"/>
      <c r="DO254" s="82"/>
      <c r="DP254" s="82"/>
      <c r="DQ254" s="83"/>
    </row>
    <row r="255" spans="1:121" s="84" customFormat="1" ht="12.75" customHeight="1">
      <c r="A255" s="87" t="s">
        <v>120</v>
      </c>
      <c r="B255" s="69"/>
      <c r="C255" s="77"/>
      <c r="D255" s="69">
        <v>81</v>
      </c>
      <c r="E255" s="77"/>
      <c r="F255" s="70">
        <f t="shared" si="41"/>
        <v>81</v>
      </c>
      <c r="G255" s="70">
        <f t="shared" si="40"/>
        <v>0</v>
      </c>
      <c r="H255" s="80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8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8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82"/>
      <c r="DH255" s="82"/>
      <c r="DI255" s="82"/>
      <c r="DJ255" s="82"/>
      <c r="DK255" s="82"/>
      <c r="DL255" s="82"/>
      <c r="DM255" s="82"/>
      <c r="DN255" s="82"/>
      <c r="DO255" s="82"/>
      <c r="DP255" s="82"/>
      <c r="DQ255" s="83"/>
    </row>
    <row r="256" spans="1:121" s="84" customFormat="1" ht="12.75">
      <c r="A256" s="87" t="s">
        <v>115</v>
      </c>
      <c r="B256" s="69">
        <v>76</v>
      </c>
      <c r="C256" s="77"/>
      <c r="D256" s="69"/>
      <c r="E256" s="77"/>
      <c r="F256" s="70">
        <f t="shared" si="41"/>
        <v>76</v>
      </c>
      <c r="G256" s="8">
        <f t="shared" si="40"/>
        <v>0</v>
      </c>
      <c r="H256" s="80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8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8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82"/>
      <c r="DH256" s="82"/>
      <c r="DI256" s="82"/>
      <c r="DJ256" s="82"/>
      <c r="DK256" s="82"/>
      <c r="DL256" s="82"/>
      <c r="DM256" s="82"/>
      <c r="DN256" s="82"/>
      <c r="DO256" s="82"/>
      <c r="DP256" s="82"/>
      <c r="DQ256" s="83"/>
    </row>
    <row r="257" spans="1:121" s="84" customFormat="1" ht="12.75">
      <c r="A257" s="87" t="s">
        <v>116</v>
      </c>
      <c r="B257" s="69">
        <v>62</v>
      </c>
      <c r="C257" s="77"/>
      <c r="D257" s="69">
        <v>32</v>
      </c>
      <c r="E257" s="77"/>
      <c r="F257" s="70">
        <f t="shared" si="41"/>
        <v>94</v>
      </c>
      <c r="G257" s="8">
        <f t="shared" si="40"/>
        <v>0</v>
      </c>
      <c r="H257" s="80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8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8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82"/>
      <c r="DH257" s="82"/>
      <c r="DI257" s="82"/>
      <c r="DJ257" s="82"/>
      <c r="DK257" s="82"/>
      <c r="DL257" s="82"/>
      <c r="DM257" s="82"/>
      <c r="DN257" s="82"/>
      <c r="DO257" s="82"/>
      <c r="DP257" s="82"/>
      <c r="DQ257" s="83"/>
    </row>
    <row r="258" spans="1:121" s="84" customFormat="1" ht="12.75">
      <c r="A258" s="87" t="s">
        <v>117</v>
      </c>
      <c r="B258" s="69">
        <v>6</v>
      </c>
      <c r="C258" s="77"/>
      <c r="D258" s="69"/>
      <c r="E258" s="77"/>
      <c r="F258" s="70">
        <f t="shared" si="41"/>
        <v>6</v>
      </c>
      <c r="G258" s="8">
        <f t="shared" si="40"/>
        <v>0</v>
      </c>
      <c r="H258" s="80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8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82"/>
      <c r="DH258" s="82"/>
      <c r="DI258" s="82"/>
      <c r="DJ258" s="82"/>
      <c r="DK258" s="82"/>
      <c r="DL258" s="82"/>
      <c r="DM258" s="82"/>
      <c r="DN258" s="82"/>
      <c r="DO258" s="82"/>
      <c r="DP258" s="82"/>
      <c r="DQ258" s="83"/>
    </row>
    <row r="259" spans="1:121" s="84" customFormat="1" ht="12.75">
      <c r="A259" s="87" t="s">
        <v>118</v>
      </c>
      <c r="B259" s="69">
        <v>15</v>
      </c>
      <c r="C259" s="77"/>
      <c r="D259" s="69">
        <v>54</v>
      </c>
      <c r="E259" s="77"/>
      <c r="F259" s="70">
        <f t="shared" si="41"/>
        <v>69</v>
      </c>
      <c r="G259" s="8">
        <f t="shared" si="40"/>
        <v>0</v>
      </c>
      <c r="H259" s="80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8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8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82"/>
      <c r="DH259" s="82"/>
      <c r="DI259" s="82"/>
      <c r="DJ259" s="82"/>
      <c r="DK259" s="82"/>
      <c r="DL259" s="82"/>
      <c r="DM259" s="82"/>
      <c r="DN259" s="82"/>
      <c r="DO259" s="82"/>
      <c r="DP259" s="82"/>
      <c r="DQ259" s="83"/>
    </row>
    <row r="260" spans="1:121" s="84" customFormat="1" ht="12.75">
      <c r="A260" s="87" t="s">
        <v>119</v>
      </c>
      <c r="B260" s="69">
        <v>145</v>
      </c>
      <c r="C260" s="77"/>
      <c r="D260" s="69">
        <v>36</v>
      </c>
      <c r="E260" s="77"/>
      <c r="F260" s="70">
        <f t="shared" si="41"/>
        <v>181</v>
      </c>
      <c r="G260" s="8">
        <f t="shared" si="40"/>
        <v>0</v>
      </c>
      <c r="H260" s="80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8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8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82"/>
      <c r="DH260" s="82"/>
      <c r="DI260" s="82"/>
      <c r="DJ260" s="82"/>
      <c r="DK260" s="82"/>
      <c r="DL260" s="82"/>
      <c r="DM260" s="82"/>
      <c r="DN260" s="82"/>
      <c r="DO260" s="82"/>
      <c r="DP260" s="82"/>
      <c r="DQ260" s="83"/>
    </row>
    <row r="261" spans="1:121" ht="12.75">
      <c r="A261" s="18" t="s">
        <v>33</v>
      </c>
      <c r="B261" s="4">
        <v>730</v>
      </c>
      <c r="C261" s="75"/>
      <c r="D261" s="4"/>
      <c r="E261" s="75"/>
      <c r="F261" s="70">
        <f t="shared" si="41"/>
        <v>730</v>
      </c>
      <c r="G261" s="8">
        <f t="shared" si="40"/>
        <v>0</v>
      </c>
      <c r="H261" s="59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55"/>
    </row>
    <row r="262" spans="1:121" s="35" customFormat="1" ht="12.75">
      <c r="A262" s="33" t="s">
        <v>4</v>
      </c>
      <c r="B262" s="34">
        <f>SUM(B250:B261)</f>
        <v>1160</v>
      </c>
      <c r="C262" s="34">
        <f>SUM(C249:C261)</f>
        <v>0</v>
      </c>
      <c r="D262" s="34">
        <f>SUM(D250:D261)</f>
        <v>203</v>
      </c>
      <c r="E262" s="34">
        <f>SUM(E250:E261)</f>
        <v>0</v>
      </c>
      <c r="F262" s="34">
        <f>SUM(F250:F261)</f>
        <v>1363</v>
      </c>
      <c r="G262" s="34">
        <f>SUM(G249:G261)</f>
        <v>0</v>
      </c>
      <c r="H262" s="6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57"/>
    </row>
    <row r="263" spans="1:121" ht="12.75">
      <c r="A263" s="11" t="s">
        <v>27</v>
      </c>
      <c r="B263" s="4"/>
      <c r="C263" s="75"/>
      <c r="D263" s="4"/>
      <c r="E263" s="75"/>
      <c r="F263" s="8"/>
      <c r="G263" s="8"/>
      <c r="H263" s="59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55"/>
    </row>
    <row r="264" spans="1:121" ht="12.75">
      <c r="A264" s="18" t="s">
        <v>7</v>
      </c>
      <c r="B264" s="4">
        <v>25</v>
      </c>
      <c r="C264" s="75"/>
      <c r="D264" s="4">
        <v>8</v>
      </c>
      <c r="E264" s="75"/>
      <c r="F264" s="8">
        <f aca="true" t="shared" si="42" ref="F264:G266">B264+D264</f>
        <v>33</v>
      </c>
      <c r="G264" s="8">
        <f t="shared" si="42"/>
        <v>0</v>
      </c>
      <c r="H264" s="59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55"/>
    </row>
    <row r="265" spans="1:121" ht="12.75">
      <c r="A265" s="18" t="s">
        <v>69</v>
      </c>
      <c r="B265" s="4">
        <v>6</v>
      </c>
      <c r="C265" s="75"/>
      <c r="D265" s="4">
        <v>1</v>
      </c>
      <c r="E265" s="75"/>
      <c r="F265" s="8">
        <f t="shared" si="42"/>
        <v>7</v>
      </c>
      <c r="G265" s="8">
        <f t="shared" si="42"/>
        <v>0</v>
      </c>
      <c r="H265" s="59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55"/>
    </row>
    <row r="266" spans="1:121" ht="12.75">
      <c r="A266" s="18" t="s">
        <v>70</v>
      </c>
      <c r="B266" s="4"/>
      <c r="C266" s="75"/>
      <c r="D266" s="4">
        <v>18</v>
      </c>
      <c r="E266" s="75"/>
      <c r="F266" s="8">
        <f t="shared" si="42"/>
        <v>18</v>
      </c>
      <c r="G266" s="8">
        <f t="shared" si="42"/>
        <v>0</v>
      </c>
      <c r="H266" s="59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55"/>
    </row>
    <row r="267" spans="1:121" s="35" customFormat="1" ht="12.75">
      <c r="A267" s="33" t="s">
        <v>4</v>
      </c>
      <c r="B267" s="34">
        <f aca="true" t="shared" si="43" ref="B267:G267">SUM(B263:B266)</f>
        <v>31</v>
      </c>
      <c r="C267" s="34">
        <f t="shared" si="43"/>
        <v>0</v>
      </c>
      <c r="D267" s="34">
        <f t="shared" si="43"/>
        <v>27</v>
      </c>
      <c r="E267" s="34">
        <f t="shared" si="43"/>
        <v>0</v>
      </c>
      <c r="F267" s="34">
        <f t="shared" si="43"/>
        <v>58</v>
      </c>
      <c r="G267" s="34">
        <f t="shared" si="43"/>
        <v>0</v>
      </c>
      <c r="H267" s="6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57"/>
    </row>
    <row r="268" spans="1:121" ht="12.75" customHeight="1">
      <c r="A268" s="11" t="s">
        <v>28</v>
      </c>
      <c r="B268" s="4"/>
      <c r="C268" s="75"/>
      <c r="D268" s="4"/>
      <c r="E268" s="75"/>
      <c r="F268" s="8"/>
      <c r="G268" s="8"/>
      <c r="H268" s="59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55"/>
    </row>
    <row r="269" spans="1:121" ht="12.75">
      <c r="A269" s="18" t="s">
        <v>87</v>
      </c>
      <c r="B269" s="4">
        <v>16</v>
      </c>
      <c r="C269" s="75"/>
      <c r="D269" s="4"/>
      <c r="E269" s="75"/>
      <c r="F269" s="8">
        <f>B269+D269</f>
        <v>16</v>
      </c>
      <c r="G269" s="8">
        <f>C269+E269</f>
        <v>0</v>
      </c>
      <c r="H269" s="59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55"/>
    </row>
    <row r="270" spans="1:121" s="35" customFormat="1" ht="12.75">
      <c r="A270" s="33" t="s">
        <v>4</v>
      </c>
      <c r="B270" s="34">
        <f aca="true" t="shared" si="44" ref="B270:G270">SUM(B268:B269)</f>
        <v>16</v>
      </c>
      <c r="C270" s="34">
        <f t="shared" si="44"/>
        <v>0</v>
      </c>
      <c r="D270" s="34">
        <f t="shared" si="44"/>
        <v>0</v>
      </c>
      <c r="E270" s="34">
        <f t="shared" si="44"/>
        <v>0</v>
      </c>
      <c r="F270" s="34">
        <f t="shared" si="44"/>
        <v>16</v>
      </c>
      <c r="G270" s="34">
        <f t="shared" si="44"/>
        <v>0</v>
      </c>
      <c r="H270" s="6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57"/>
    </row>
    <row r="271" spans="1:121" ht="12.75" customHeight="1">
      <c r="A271" s="11" t="s">
        <v>29</v>
      </c>
      <c r="B271" s="4"/>
      <c r="C271" s="75"/>
      <c r="D271" s="4"/>
      <c r="E271" s="75"/>
      <c r="F271" s="8"/>
      <c r="G271" s="8"/>
      <c r="H271" s="59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55"/>
    </row>
    <row r="272" spans="1:121" ht="12.75" customHeight="1">
      <c r="A272" s="18" t="s">
        <v>87</v>
      </c>
      <c r="B272" s="4">
        <f>10+1+3+4+5</f>
        <v>23</v>
      </c>
      <c r="C272" s="75"/>
      <c r="D272" s="4">
        <v>42</v>
      </c>
      <c r="E272" s="75"/>
      <c r="F272" s="8">
        <f>B272+D272</f>
        <v>65</v>
      </c>
      <c r="G272" s="8">
        <f>C272+E272</f>
        <v>0</v>
      </c>
      <c r="H272" s="59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55"/>
    </row>
    <row r="273" spans="1:121" ht="12.75" customHeight="1">
      <c r="A273" s="68" t="s">
        <v>157</v>
      </c>
      <c r="B273" s="4">
        <v>2</v>
      </c>
      <c r="C273" s="75"/>
      <c r="D273" s="4"/>
      <c r="E273" s="75"/>
      <c r="F273" s="8">
        <f>B273+D273</f>
        <v>2</v>
      </c>
      <c r="G273" s="8">
        <f>C273+E273</f>
        <v>0</v>
      </c>
      <c r="H273" s="59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55"/>
    </row>
    <row r="274" spans="1:121" s="35" customFormat="1" ht="12.75">
      <c r="A274" s="33" t="s">
        <v>4</v>
      </c>
      <c r="B274" s="34">
        <f aca="true" t="shared" si="45" ref="B274:G274">SUM(B271:B273)</f>
        <v>25</v>
      </c>
      <c r="C274" s="34">
        <f t="shared" si="45"/>
        <v>0</v>
      </c>
      <c r="D274" s="34">
        <f t="shared" si="45"/>
        <v>42</v>
      </c>
      <c r="E274" s="34">
        <f t="shared" si="45"/>
        <v>0</v>
      </c>
      <c r="F274" s="34">
        <f t="shared" si="45"/>
        <v>67</v>
      </c>
      <c r="G274" s="34">
        <f t="shared" si="45"/>
        <v>0</v>
      </c>
      <c r="H274" s="6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57"/>
    </row>
    <row r="275" spans="1:121" s="10" customFormat="1" ht="12.75">
      <c r="A275" s="21"/>
      <c r="B275" s="22"/>
      <c r="C275" s="22"/>
      <c r="D275" s="22"/>
      <c r="E275" s="22"/>
      <c r="F275" s="22"/>
      <c r="G275" s="22"/>
      <c r="H275" s="6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36"/>
    </row>
    <row r="276" spans="1:121" s="27" customFormat="1" ht="19.5" customHeight="1">
      <c r="A276" s="26" t="s">
        <v>5</v>
      </c>
      <c r="B276" s="54">
        <f aca="true" t="shared" si="46" ref="B276:G276">B24+B42+B46+B61+B83+B85+B128+B145+B149+B182+B200+B218+B226+B243+B248+B262+B267+B270+B274</f>
        <v>52139</v>
      </c>
      <c r="C276" s="54">
        <f t="shared" si="46"/>
        <v>2710</v>
      </c>
      <c r="D276" s="54">
        <f t="shared" si="46"/>
        <v>93321</v>
      </c>
      <c r="E276" s="54">
        <f t="shared" si="46"/>
        <v>16644</v>
      </c>
      <c r="F276" s="54">
        <f t="shared" si="46"/>
        <v>145460</v>
      </c>
      <c r="G276" s="54">
        <f t="shared" si="46"/>
        <v>19354</v>
      </c>
      <c r="H276" s="65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58"/>
    </row>
    <row r="277" spans="1:121" s="10" customFormat="1" ht="12.75">
      <c r="A277" s="39"/>
      <c r="B277" s="40"/>
      <c r="C277" s="40"/>
      <c r="D277" s="40"/>
      <c r="E277" s="40"/>
      <c r="F277" s="40"/>
      <c r="G277" s="40"/>
      <c r="H277" s="43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36"/>
    </row>
    <row r="278" spans="1:121" s="10" customFormat="1" ht="12.75">
      <c r="A278" s="41"/>
      <c r="B278" s="42"/>
      <c r="C278" s="42"/>
      <c r="D278" s="42"/>
      <c r="E278" s="42"/>
      <c r="F278" s="42"/>
      <c r="G278" s="42"/>
      <c r="H278" s="43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36"/>
    </row>
    <row r="279" spans="1:121" s="10" customFormat="1" ht="12.75">
      <c r="A279" s="67" t="s">
        <v>37</v>
      </c>
      <c r="B279" s="42"/>
      <c r="C279" s="42"/>
      <c r="D279" s="42"/>
      <c r="E279" s="42"/>
      <c r="F279" s="42"/>
      <c r="G279" s="42"/>
      <c r="H279" s="43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36"/>
    </row>
    <row r="280" spans="1:121" s="10" customFormat="1" ht="12.75">
      <c r="A280" s="41"/>
      <c r="B280" s="42"/>
      <c r="C280" s="42"/>
      <c r="D280" s="42"/>
      <c r="E280" s="42"/>
      <c r="F280" s="42"/>
      <c r="G280" s="42"/>
      <c r="H280" s="43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36"/>
    </row>
    <row r="281" spans="1:121" s="10" customFormat="1" ht="12.75">
      <c r="A281" s="41"/>
      <c r="B281" s="42"/>
      <c r="C281" s="42"/>
      <c r="D281" s="42"/>
      <c r="E281" s="42"/>
      <c r="F281" s="42"/>
      <c r="G281" s="42"/>
      <c r="H281" s="43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36"/>
    </row>
    <row r="282" spans="1:120" s="10" customFormat="1" ht="12.75">
      <c r="A282" s="41"/>
      <c r="B282" s="42"/>
      <c r="C282" s="42"/>
      <c r="D282" s="42"/>
      <c r="E282" s="42"/>
      <c r="F282" s="42"/>
      <c r="G282" s="42"/>
      <c r="H282" s="43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90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  <c r="DG282" s="38"/>
      <c r="DH282" s="38"/>
      <c r="DI282" s="38"/>
      <c r="DJ282" s="38"/>
      <c r="DK282" s="38"/>
      <c r="DL282" s="38"/>
      <c r="DM282" s="38"/>
      <c r="DN282" s="38"/>
      <c r="DO282" s="38"/>
      <c r="DP282" s="38"/>
    </row>
    <row r="283" spans="1:32" s="31" customFormat="1" ht="12.75">
      <c r="A283" s="45"/>
      <c r="B283" s="42"/>
      <c r="C283" s="42"/>
      <c r="D283" s="46"/>
      <c r="E283" s="43"/>
      <c r="F283" s="47"/>
      <c r="G283" s="47"/>
      <c r="H283" s="46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37"/>
      <c r="X283" s="30"/>
      <c r="Y283" s="30"/>
      <c r="Z283" s="30"/>
      <c r="AA283" s="30"/>
      <c r="AB283" s="30"/>
      <c r="AC283" s="30"/>
      <c r="AD283" s="30"/>
      <c r="AE283" s="30"/>
      <c r="AF283" s="30"/>
    </row>
    <row r="284" spans="1:23" s="10" customFormat="1" ht="12.75">
      <c r="A284" s="42"/>
      <c r="B284" s="42"/>
      <c r="C284" s="42"/>
      <c r="D284" s="42"/>
      <c r="E284" s="42"/>
      <c r="F284" s="42"/>
      <c r="G284" s="42"/>
      <c r="H284" s="43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36"/>
    </row>
    <row r="285" spans="1:32" s="31" customFormat="1" ht="12.75">
      <c r="A285" s="53"/>
      <c r="B285" s="44"/>
      <c r="C285" s="44"/>
      <c r="D285" s="46"/>
      <c r="E285" s="43"/>
      <c r="F285" s="47"/>
      <c r="G285" s="47"/>
      <c r="H285" s="46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37"/>
      <c r="X285" s="30"/>
      <c r="Y285" s="30"/>
      <c r="Z285" s="30"/>
      <c r="AA285" s="30"/>
      <c r="AB285" s="30"/>
      <c r="AC285" s="30"/>
      <c r="AD285" s="30"/>
      <c r="AE285" s="30"/>
      <c r="AF285" s="30"/>
    </row>
    <row r="286" spans="1:32" s="31" customFormat="1" ht="12.75">
      <c r="A286" s="53"/>
      <c r="B286" s="44"/>
      <c r="C286" s="44"/>
      <c r="D286" s="46"/>
      <c r="E286" s="43"/>
      <c r="F286" s="47"/>
      <c r="G286" s="47"/>
      <c r="H286" s="46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37"/>
      <c r="X286" s="30"/>
      <c r="Y286" s="30"/>
      <c r="Z286" s="30"/>
      <c r="AA286" s="30"/>
      <c r="AB286" s="30"/>
      <c r="AC286" s="30"/>
      <c r="AD286" s="30"/>
      <c r="AE286" s="30"/>
      <c r="AF286" s="30"/>
    </row>
    <row r="287" spans="1:32" s="31" customFormat="1" ht="12.75">
      <c r="A287" s="53"/>
      <c r="B287" s="44"/>
      <c r="C287" s="44"/>
      <c r="D287" s="46"/>
      <c r="E287" s="43"/>
      <c r="F287" s="47"/>
      <c r="G287" s="47"/>
      <c r="H287" s="46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37"/>
      <c r="X287" s="30"/>
      <c r="Y287" s="30"/>
      <c r="Z287" s="30"/>
      <c r="AA287" s="30"/>
      <c r="AB287" s="30"/>
      <c r="AC287" s="30"/>
      <c r="AD287" s="30"/>
      <c r="AE287" s="30"/>
      <c r="AF287" s="30"/>
    </row>
    <row r="288" spans="1:32" s="31" customFormat="1" ht="12.75">
      <c r="A288" s="53"/>
      <c r="B288" s="44"/>
      <c r="C288" s="44"/>
      <c r="D288" s="46"/>
      <c r="E288" s="43"/>
      <c r="F288" s="47"/>
      <c r="G288" s="47"/>
      <c r="H288" s="46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37"/>
      <c r="X288" s="30"/>
      <c r="Y288" s="30"/>
      <c r="Z288" s="30"/>
      <c r="AA288" s="30"/>
      <c r="AB288" s="30"/>
      <c r="AC288" s="30"/>
      <c r="AD288" s="30"/>
      <c r="AE288" s="30"/>
      <c r="AF288" s="30"/>
    </row>
    <row r="289" spans="1:32" s="31" customFormat="1" ht="12.75">
      <c r="A289" s="53"/>
      <c r="B289" s="44"/>
      <c r="C289" s="44"/>
      <c r="D289" s="46"/>
      <c r="E289" s="43"/>
      <c r="F289" s="47"/>
      <c r="G289" s="47"/>
      <c r="H289" s="46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37"/>
      <c r="X289" s="30"/>
      <c r="Y289" s="30"/>
      <c r="Z289" s="30"/>
      <c r="AA289" s="30"/>
      <c r="AB289" s="30"/>
      <c r="AC289" s="30"/>
      <c r="AD289" s="30"/>
      <c r="AE289" s="30"/>
      <c r="AF289" s="30"/>
    </row>
    <row r="290" spans="1:32" s="31" customFormat="1" ht="12.75">
      <c r="A290" s="53"/>
      <c r="B290" s="44"/>
      <c r="C290" s="44"/>
      <c r="D290" s="46"/>
      <c r="E290" s="43"/>
      <c r="F290" s="47"/>
      <c r="G290" s="47"/>
      <c r="H290" s="46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37"/>
      <c r="X290" s="30"/>
      <c r="Y290" s="30"/>
      <c r="Z290" s="30"/>
      <c r="AA290" s="30"/>
      <c r="AB290" s="30"/>
      <c r="AC290" s="30"/>
      <c r="AD290" s="30"/>
      <c r="AE290" s="30"/>
      <c r="AF290" s="30"/>
    </row>
    <row r="291" spans="1:32" s="31" customFormat="1" ht="12.75">
      <c r="A291" s="53"/>
      <c r="B291" s="44"/>
      <c r="C291" s="44"/>
      <c r="D291" s="46"/>
      <c r="E291" s="43"/>
      <c r="F291" s="47"/>
      <c r="G291" s="47"/>
      <c r="H291" s="46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37"/>
      <c r="X291" s="30"/>
      <c r="Y291" s="30"/>
      <c r="Z291" s="30"/>
      <c r="AA291" s="30"/>
      <c r="AB291" s="30"/>
      <c r="AC291" s="30"/>
      <c r="AD291" s="30"/>
      <c r="AE291" s="30"/>
      <c r="AF291" s="30"/>
    </row>
    <row r="292" spans="1:32" s="31" customFormat="1" ht="12.75">
      <c r="A292" s="53"/>
      <c r="B292" s="44"/>
      <c r="C292" s="44"/>
      <c r="D292" s="46"/>
      <c r="E292" s="43"/>
      <c r="F292" s="47"/>
      <c r="G292" s="47"/>
      <c r="H292" s="46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37"/>
      <c r="X292" s="30"/>
      <c r="Y292" s="30"/>
      <c r="Z292" s="30"/>
      <c r="AA292" s="30"/>
      <c r="AB292" s="30"/>
      <c r="AC292" s="30"/>
      <c r="AD292" s="30"/>
      <c r="AE292" s="30"/>
      <c r="AF292" s="30"/>
    </row>
    <row r="293" spans="1:32" s="31" customFormat="1" ht="12.75">
      <c r="A293" s="53"/>
      <c r="B293" s="44"/>
      <c r="C293" s="44"/>
      <c r="D293" s="46"/>
      <c r="E293" s="43"/>
      <c r="F293" s="47"/>
      <c r="G293" s="47"/>
      <c r="H293" s="46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37"/>
      <c r="X293" s="30"/>
      <c r="Y293" s="30"/>
      <c r="Z293" s="30"/>
      <c r="AA293" s="30"/>
      <c r="AB293" s="30"/>
      <c r="AC293" s="30"/>
      <c r="AD293" s="30"/>
      <c r="AE293" s="30"/>
      <c r="AF293" s="30"/>
    </row>
    <row r="294" spans="1:32" s="31" customFormat="1" ht="12.75">
      <c r="A294" s="53"/>
      <c r="B294" s="44"/>
      <c r="C294" s="44"/>
      <c r="D294" s="46"/>
      <c r="E294" s="43"/>
      <c r="F294" s="47"/>
      <c r="G294" s="47"/>
      <c r="H294" s="46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37"/>
      <c r="X294" s="30"/>
      <c r="Y294" s="30"/>
      <c r="Z294" s="30"/>
      <c r="AA294" s="30"/>
      <c r="AB294" s="30"/>
      <c r="AC294" s="30"/>
      <c r="AD294" s="30"/>
      <c r="AE294" s="30"/>
      <c r="AF294" s="30"/>
    </row>
    <row r="295" spans="1:32" s="31" customFormat="1" ht="12.75">
      <c r="A295" s="53"/>
      <c r="B295" s="44"/>
      <c r="C295" s="44"/>
      <c r="D295" s="46"/>
      <c r="E295" s="43"/>
      <c r="F295" s="47"/>
      <c r="G295" s="47"/>
      <c r="H295" s="46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37"/>
      <c r="X295" s="30"/>
      <c r="Y295" s="30"/>
      <c r="Z295" s="30"/>
      <c r="AA295" s="30"/>
      <c r="AB295" s="30"/>
      <c r="AC295" s="30"/>
      <c r="AD295" s="30"/>
      <c r="AE295" s="30"/>
      <c r="AF295" s="30"/>
    </row>
    <row r="296" spans="1:32" s="31" customFormat="1" ht="12.75">
      <c r="A296" s="53"/>
      <c r="B296" s="44"/>
      <c r="C296" s="44"/>
      <c r="D296" s="46"/>
      <c r="E296" s="43"/>
      <c r="F296" s="47"/>
      <c r="G296" s="47"/>
      <c r="H296" s="46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37"/>
      <c r="X296" s="30"/>
      <c r="Y296" s="30"/>
      <c r="Z296" s="30"/>
      <c r="AA296" s="30"/>
      <c r="AB296" s="30"/>
      <c r="AC296" s="30"/>
      <c r="AD296" s="30"/>
      <c r="AE296" s="30"/>
      <c r="AF296" s="30"/>
    </row>
    <row r="297" spans="1:32" s="31" customFormat="1" ht="12.75">
      <c r="A297" s="53"/>
      <c r="B297" s="44"/>
      <c r="C297" s="44"/>
      <c r="D297" s="46"/>
      <c r="E297" s="43"/>
      <c r="F297" s="47"/>
      <c r="G297" s="47"/>
      <c r="H297" s="46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37"/>
      <c r="X297" s="30"/>
      <c r="Y297" s="30"/>
      <c r="Z297" s="30"/>
      <c r="AA297" s="30"/>
      <c r="AB297" s="30"/>
      <c r="AC297" s="30"/>
      <c r="AD297" s="30"/>
      <c r="AE297" s="30"/>
      <c r="AF297" s="30"/>
    </row>
    <row r="298" spans="1:32" s="31" customFormat="1" ht="12.75">
      <c r="A298" s="53"/>
      <c r="B298" s="44"/>
      <c r="C298" s="44"/>
      <c r="D298" s="46"/>
      <c r="E298" s="43"/>
      <c r="F298" s="47"/>
      <c r="G298" s="47"/>
      <c r="H298" s="46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37"/>
      <c r="X298" s="30"/>
      <c r="Y298" s="30"/>
      <c r="Z298" s="30"/>
      <c r="AA298" s="30"/>
      <c r="AB298" s="30"/>
      <c r="AC298" s="30"/>
      <c r="AD298" s="30"/>
      <c r="AE298" s="30"/>
      <c r="AF298" s="30"/>
    </row>
    <row r="299" spans="1:32" s="31" customFormat="1" ht="12.75">
      <c r="A299" s="53"/>
      <c r="B299" s="44"/>
      <c r="C299" s="44"/>
      <c r="D299" s="46"/>
      <c r="E299" s="43"/>
      <c r="F299" s="47"/>
      <c r="G299" s="47"/>
      <c r="H299" s="46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37"/>
      <c r="X299" s="30"/>
      <c r="Y299" s="30"/>
      <c r="Z299" s="30"/>
      <c r="AA299" s="30"/>
      <c r="AB299" s="30"/>
      <c r="AC299" s="30"/>
      <c r="AD299" s="30"/>
      <c r="AE299" s="30"/>
      <c r="AF299" s="30"/>
    </row>
    <row r="300" spans="1:32" s="31" customFormat="1" ht="12.75">
      <c r="A300" s="53"/>
      <c r="B300" s="44"/>
      <c r="C300" s="44"/>
      <c r="D300" s="46"/>
      <c r="E300" s="43"/>
      <c r="F300" s="47"/>
      <c r="G300" s="47"/>
      <c r="H300" s="46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37"/>
      <c r="X300" s="30"/>
      <c r="Y300" s="30"/>
      <c r="Z300" s="30"/>
      <c r="AA300" s="30"/>
      <c r="AB300" s="30"/>
      <c r="AC300" s="30"/>
      <c r="AD300" s="30"/>
      <c r="AE300" s="30"/>
      <c r="AF300" s="30"/>
    </row>
    <row r="301" spans="1:32" s="31" customFormat="1" ht="12.75">
      <c r="A301" s="53"/>
      <c r="B301" s="44"/>
      <c r="C301" s="44"/>
      <c r="D301" s="46"/>
      <c r="E301" s="43"/>
      <c r="F301" s="47"/>
      <c r="G301" s="47"/>
      <c r="H301" s="46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37"/>
      <c r="X301" s="30"/>
      <c r="Y301" s="30"/>
      <c r="Z301" s="30"/>
      <c r="AA301" s="30"/>
      <c r="AB301" s="30"/>
      <c r="AC301" s="30"/>
      <c r="AD301" s="30"/>
      <c r="AE301" s="30"/>
      <c r="AF301" s="30"/>
    </row>
    <row r="302" spans="1:32" s="31" customFormat="1" ht="12.75">
      <c r="A302" s="53"/>
      <c r="B302" s="44"/>
      <c r="C302" s="44"/>
      <c r="D302" s="46"/>
      <c r="E302" s="43"/>
      <c r="F302" s="47"/>
      <c r="G302" s="47"/>
      <c r="H302" s="46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37"/>
      <c r="X302" s="30"/>
      <c r="Y302" s="30"/>
      <c r="Z302" s="30"/>
      <c r="AA302" s="30"/>
      <c r="AB302" s="30"/>
      <c r="AC302" s="30"/>
      <c r="AD302" s="30"/>
      <c r="AE302" s="30"/>
      <c r="AF302" s="30"/>
    </row>
    <row r="303" spans="1:32" s="31" customFormat="1" ht="12.75">
      <c r="A303" s="53"/>
      <c r="B303" s="44"/>
      <c r="C303" s="44"/>
      <c r="D303" s="46"/>
      <c r="E303" s="43"/>
      <c r="F303" s="47"/>
      <c r="G303" s="47"/>
      <c r="H303" s="46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37"/>
      <c r="X303" s="30"/>
      <c r="Y303" s="30"/>
      <c r="Z303" s="30"/>
      <c r="AA303" s="30"/>
      <c r="AB303" s="30"/>
      <c r="AC303" s="30"/>
      <c r="AD303" s="30"/>
      <c r="AE303" s="30"/>
      <c r="AF303" s="30"/>
    </row>
    <row r="304" spans="1:32" s="31" customFormat="1" ht="12.75">
      <c r="A304" s="53"/>
      <c r="B304" s="44"/>
      <c r="C304" s="44"/>
      <c r="D304" s="46"/>
      <c r="E304" s="43"/>
      <c r="F304" s="47"/>
      <c r="G304" s="47"/>
      <c r="H304" s="46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37"/>
      <c r="X304" s="30"/>
      <c r="Y304" s="30"/>
      <c r="Z304" s="30"/>
      <c r="AA304" s="30"/>
      <c r="AB304" s="30"/>
      <c r="AC304" s="30"/>
      <c r="AD304" s="30"/>
      <c r="AE304" s="30"/>
      <c r="AF304" s="30"/>
    </row>
    <row r="305" spans="1:32" s="31" customFormat="1" ht="12.75">
      <c r="A305" s="53"/>
      <c r="B305" s="44"/>
      <c r="C305" s="44"/>
      <c r="D305" s="46"/>
      <c r="E305" s="43"/>
      <c r="F305" s="47"/>
      <c r="G305" s="47"/>
      <c r="H305" s="46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37"/>
      <c r="X305" s="30"/>
      <c r="Y305" s="30"/>
      <c r="Z305" s="30"/>
      <c r="AA305" s="30"/>
      <c r="AB305" s="30"/>
      <c r="AC305" s="30"/>
      <c r="AD305" s="30"/>
      <c r="AE305" s="30"/>
      <c r="AF305" s="30"/>
    </row>
    <row r="306" spans="1:32" s="31" customFormat="1" ht="12.75">
      <c r="A306" s="53"/>
      <c r="B306" s="44"/>
      <c r="C306" s="44"/>
      <c r="D306" s="46"/>
      <c r="E306" s="43"/>
      <c r="F306" s="47"/>
      <c r="G306" s="47"/>
      <c r="H306" s="46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37"/>
      <c r="X306" s="30"/>
      <c r="Y306" s="30"/>
      <c r="Z306" s="30"/>
      <c r="AA306" s="30"/>
      <c r="AB306" s="30"/>
      <c r="AC306" s="30"/>
      <c r="AD306" s="30"/>
      <c r="AE306" s="30"/>
      <c r="AF306" s="30"/>
    </row>
    <row r="307" spans="1:32" s="31" customFormat="1" ht="12.75">
      <c r="A307" s="53"/>
      <c r="B307" s="44"/>
      <c r="C307" s="44"/>
      <c r="D307" s="46"/>
      <c r="E307" s="43"/>
      <c r="F307" s="47"/>
      <c r="G307" s="47"/>
      <c r="H307" s="46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37"/>
      <c r="X307" s="30"/>
      <c r="Y307" s="30"/>
      <c r="Z307" s="30"/>
      <c r="AA307" s="30"/>
      <c r="AB307" s="30"/>
      <c r="AC307" s="30"/>
      <c r="AD307" s="30"/>
      <c r="AE307" s="30"/>
      <c r="AF307" s="30"/>
    </row>
    <row r="308" spans="1:32" s="31" customFormat="1" ht="12.75">
      <c r="A308" s="53"/>
      <c r="B308" s="44"/>
      <c r="C308" s="44"/>
      <c r="D308" s="46"/>
      <c r="E308" s="43"/>
      <c r="F308" s="47"/>
      <c r="G308" s="47"/>
      <c r="H308" s="46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37"/>
      <c r="X308" s="30"/>
      <c r="Y308" s="30"/>
      <c r="Z308" s="30"/>
      <c r="AA308" s="30"/>
      <c r="AB308" s="30"/>
      <c r="AC308" s="30"/>
      <c r="AD308" s="30"/>
      <c r="AE308" s="30"/>
      <c r="AF308" s="30"/>
    </row>
    <row r="309" spans="1:32" s="31" customFormat="1" ht="12.75">
      <c r="A309" s="53"/>
      <c r="B309" s="44"/>
      <c r="C309" s="44"/>
      <c r="D309" s="46"/>
      <c r="E309" s="43"/>
      <c r="F309" s="47"/>
      <c r="G309" s="47"/>
      <c r="H309" s="46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37"/>
      <c r="X309" s="30"/>
      <c r="Y309" s="30"/>
      <c r="Z309" s="30"/>
      <c r="AA309" s="30"/>
      <c r="AB309" s="30"/>
      <c r="AC309" s="30"/>
      <c r="AD309" s="30"/>
      <c r="AE309" s="30"/>
      <c r="AF309" s="30"/>
    </row>
    <row r="310" spans="1:32" s="31" customFormat="1" ht="12.75">
      <c r="A310" s="53"/>
      <c r="B310" s="44"/>
      <c r="C310" s="44"/>
      <c r="D310" s="46"/>
      <c r="E310" s="43"/>
      <c r="F310" s="47"/>
      <c r="G310" s="47"/>
      <c r="H310" s="46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37"/>
      <c r="X310" s="30"/>
      <c r="Y310" s="30"/>
      <c r="Z310" s="30"/>
      <c r="AA310" s="30"/>
      <c r="AB310" s="30"/>
      <c r="AC310" s="30"/>
      <c r="AD310" s="30"/>
      <c r="AE310" s="30"/>
      <c r="AF310" s="30"/>
    </row>
    <row r="311" spans="1:32" s="31" customFormat="1" ht="12.75">
      <c r="A311" s="53"/>
      <c r="B311" s="44"/>
      <c r="C311" s="44"/>
      <c r="D311" s="46"/>
      <c r="E311" s="43"/>
      <c r="F311" s="47"/>
      <c r="G311" s="47"/>
      <c r="H311" s="46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37"/>
      <c r="X311" s="30"/>
      <c r="Y311" s="30"/>
      <c r="Z311" s="30"/>
      <c r="AA311" s="30"/>
      <c r="AB311" s="30"/>
      <c r="AC311" s="30"/>
      <c r="AD311" s="30"/>
      <c r="AE311" s="30"/>
      <c r="AF311" s="30"/>
    </row>
    <row r="312" spans="1:32" s="31" customFormat="1" ht="12.75">
      <c r="A312" s="53"/>
      <c r="B312" s="44"/>
      <c r="C312" s="44"/>
      <c r="D312" s="46"/>
      <c r="E312" s="43"/>
      <c r="F312" s="47"/>
      <c r="G312" s="47"/>
      <c r="H312" s="46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37"/>
      <c r="X312" s="30"/>
      <c r="Y312" s="30"/>
      <c r="Z312" s="30"/>
      <c r="AA312" s="30"/>
      <c r="AB312" s="30"/>
      <c r="AC312" s="30"/>
      <c r="AD312" s="30"/>
      <c r="AE312" s="30"/>
      <c r="AF312" s="30"/>
    </row>
    <row r="313" spans="1:32" s="31" customFormat="1" ht="12.75">
      <c r="A313" s="53"/>
      <c r="B313" s="44"/>
      <c r="C313" s="44"/>
      <c r="D313" s="46"/>
      <c r="E313" s="43"/>
      <c r="F313" s="47"/>
      <c r="G313" s="47"/>
      <c r="H313" s="46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37"/>
      <c r="X313" s="30"/>
      <c r="Y313" s="30"/>
      <c r="Z313" s="30"/>
      <c r="AA313" s="30"/>
      <c r="AB313" s="30"/>
      <c r="AC313" s="30"/>
      <c r="AD313" s="30"/>
      <c r="AE313" s="30"/>
      <c r="AF313" s="30"/>
    </row>
    <row r="314" spans="1:32" s="31" customFormat="1" ht="12.75">
      <c r="A314" s="53"/>
      <c r="B314" s="44"/>
      <c r="C314" s="44"/>
      <c r="D314" s="46"/>
      <c r="E314" s="43"/>
      <c r="F314" s="47"/>
      <c r="G314" s="47"/>
      <c r="H314" s="46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37"/>
      <c r="X314" s="30"/>
      <c r="Y314" s="30"/>
      <c r="Z314" s="30"/>
      <c r="AA314" s="30"/>
      <c r="AB314" s="30"/>
      <c r="AC314" s="30"/>
      <c r="AD314" s="30"/>
      <c r="AE314" s="30"/>
      <c r="AF314" s="30"/>
    </row>
    <row r="315" spans="1:32" s="31" customFormat="1" ht="12.75">
      <c r="A315" s="53"/>
      <c r="B315" s="44"/>
      <c r="C315" s="44"/>
      <c r="D315" s="46"/>
      <c r="E315" s="43"/>
      <c r="F315" s="47"/>
      <c r="G315" s="47"/>
      <c r="H315" s="46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37"/>
      <c r="X315" s="30"/>
      <c r="Y315" s="30"/>
      <c r="Z315" s="30"/>
      <c r="AA315" s="30"/>
      <c r="AB315" s="30"/>
      <c r="AC315" s="30"/>
      <c r="AD315" s="30"/>
      <c r="AE315" s="30"/>
      <c r="AF315" s="30"/>
    </row>
    <row r="316" spans="1:32" s="31" customFormat="1" ht="12.75">
      <c r="A316" s="53"/>
      <c r="B316" s="44"/>
      <c r="C316" s="44"/>
      <c r="D316" s="46"/>
      <c r="E316" s="43"/>
      <c r="F316" s="47"/>
      <c r="G316" s="47"/>
      <c r="H316" s="46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37"/>
      <c r="X316" s="30"/>
      <c r="Y316" s="30"/>
      <c r="Z316" s="30"/>
      <c r="AA316" s="30"/>
      <c r="AB316" s="30"/>
      <c r="AC316" s="30"/>
      <c r="AD316" s="30"/>
      <c r="AE316" s="30"/>
      <c r="AF316" s="30"/>
    </row>
    <row r="317" spans="1:32" s="31" customFormat="1" ht="12.75">
      <c r="A317" s="53"/>
      <c r="B317" s="44"/>
      <c r="C317" s="44"/>
      <c r="D317" s="46"/>
      <c r="E317" s="43"/>
      <c r="F317" s="47"/>
      <c r="G317" s="47"/>
      <c r="H317" s="46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37"/>
      <c r="X317" s="30"/>
      <c r="Y317" s="30"/>
      <c r="Z317" s="30"/>
      <c r="AA317" s="30"/>
      <c r="AB317" s="30"/>
      <c r="AC317" s="30"/>
      <c r="AD317" s="30"/>
      <c r="AE317" s="30"/>
      <c r="AF317" s="30"/>
    </row>
    <row r="318" spans="1:32" s="31" customFormat="1" ht="12.75">
      <c r="A318" s="53"/>
      <c r="B318" s="44"/>
      <c r="C318" s="44"/>
      <c r="D318" s="46"/>
      <c r="E318" s="43"/>
      <c r="F318" s="47"/>
      <c r="G318" s="47"/>
      <c r="H318" s="46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37"/>
      <c r="X318" s="30"/>
      <c r="Y318" s="30"/>
      <c r="Z318" s="30"/>
      <c r="AA318" s="30"/>
      <c r="AB318" s="30"/>
      <c r="AC318" s="30"/>
      <c r="AD318" s="30"/>
      <c r="AE318" s="30"/>
      <c r="AF318" s="30"/>
    </row>
    <row r="319" spans="1:32" s="31" customFormat="1" ht="12.75">
      <c r="A319" s="53"/>
      <c r="B319" s="44"/>
      <c r="C319" s="44"/>
      <c r="D319" s="46"/>
      <c r="E319" s="43"/>
      <c r="F319" s="47"/>
      <c r="G319" s="47"/>
      <c r="H319" s="46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37"/>
      <c r="X319" s="30"/>
      <c r="Y319" s="30"/>
      <c r="Z319" s="30"/>
      <c r="AA319" s="30"/>
      <c r="AB319" s="30"/>
      <c r="AC319" s="30"/>
      <c r="AD319" s="30"/>
      <c r="AE319" s="30"/>
      <c r="AF319" s="30"/>
    </row>
    <row r="320" spans="1:32" s="31" customFormat="1" ht="12.75">
      <c r="A320" s="53"/>
      <c r="B320" s="44"/>
      <c r="C320" s="44"/>
      <c r="D320" s="46"/>
      <c r="E320" s="43"/>
      <c r="F320" s="47"/>
      <c r="G320" s="47"/>
      <c r="H320" s="46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37"/>
      <c r="X320" s="30"/>
      <c r="Y320" s="30"/>
      <c r="Z320" s="30"/>
      <c r="AA320" s="30"/>
      <c r="AB320" s="30"/>
      <c r="AC320" s="30"/>
      <c r="AD320" s="30"/>
      <c r="AE320" s="30"/>
      <c r="AF320" s="30"/>
    </row>
    <row r="321" spans="1:32" s="31" customFormat="1" ht="12.75">
      <c r="A321" s="53"/>
      <c r="B321" s="44"/>
      <c r="C321" s="44"/>
      <c r="D321" s="46"/>
      <c r="E321" s="43"/>
      <c r="F321" s="47"/>
      <c r="G321" s="47"/>
      <c r="H321" s="46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37"/>
      <c r="X321" s="30"/>
      <c r="Y321" s="30"/>
      <c r="Z321" s="30"/>
      <c r="AA321" s="30"/>
      <c r="AB321" s="30"/>
      <c r="AC321" s="30"/>
      <c r="AD321" s="30"/>
      <c r="AE321" s="30"/>
      <c r="AF321" s="30"/>
    </row>
    <row r="322" spans="1:32" s="31" customFormat="1" ht="12.75">
      <c r="A322" s="53"/>
      <c r="B322" s="44"/>
      <c r="C322" s="44"/>
      <c r="D322" s="46"/>
      <c r="E322" s="43"/>
      <c r="F322" s="47"/>
      <c r="G322" s="47"/>
      <c r="H322" s="46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37"/>
      <c r="X322" s="30"/>
      <c r="Y322" s="30"/>
      <c r="Z322" s="30"/>
      <c r="AA322" s="30"/>
      <c r="AB322" s="30"/>
      <c r="AC322" s="30"/>
      <c r="AD322" s="30"/>
      <c r="AE322" s="30"/>
      <c r="AF322" s="30"/>
    </row>
    <row r="323" spans="1:32" s="31" customFormat="1" ht="12.75">
      <c r="A323" s="53"/>
      <c r="B323" s="44"/>
      <c r="C323" s="44"/>
      <c r="D323" s="46"/>
      <c r="E323" s="43"/>
      <c r="F323" s="47"/>
      <c r="G323" s="47"/>
      <c r="H323" s="46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37"/>
      <c r="X323" s="30"/>
      <c r="Y323" s="30"/>
      <c r="Z323" s="30"/>
      <c r="AA323" s="30"/>
      <c r="AB323" s="30"/>
      <c r="AC323" s="30"/>
      <c r="AD323" s="30"/>
      <c r="AE323" s="30"/>
      <c r="AF323" s="30"/>
    </row>
    <row r="324" spans="1:32" s="31" customFormat="1" ht="12.75">
      <c r="A324" s="53"/>
      <c r="B324" s="44"/>
      <c r="C324" s="44"/>
      <c r="D324" s="46"/>
      <c r="E324" s="43"/>
      <c r="F324" s="47"/>
      <c r="G324" s="47"/>
      <c r="H324" s="46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37"/>
      <c r="X324" s="30"/>
      <c r="Y324" s="30"/>
      <c r="Z324" s="30"/>
      <c r="AA324" s="30"/>
      <c r="AB324" s="30"/>
      <c r="AC324" s="30"/>
      <c r="AD324" s="30"/>
      <c r="AE324" s="30"/>
      <c r="AF324" s="30"/>
    </row>
    <row r="325" spans="1:32" s="31" customFormat="1" ht="12.75">
      <c r="A325" s="53"/>
      <c r="B325" s="44"/>
      <c r="C325" s="44"/>
      <c r="D325" s="46"/>
      <c r="E325" s="43"/>
      <c r="F325" s="47"/>
      <c r="G325" s="47"/>
      <c r="H325" s="46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37"/>
      <c r="X325" s="30"/>
      <c r="Y325" s="30"/>
      <c r="Z325" s="30"/>
      <c r="AA325" s="30"/>
      <c r="AB325" s="30"/>
      <c r="AC325" s="30"/>
      <c r="AD325" s="30"/>
      <c r="AE325" s="30"/>
      <c r="AF325" s="30"/>
    </row>
    <row r="326" spans="1:32" s="31" customFormat="1" ht="12.75">
      <c r="A326" s="53"/>
      <c r="B326" s="44"/>
      <c r="C326" s="44"/>
      <c r="D326" s="46"/>
      <c r="E326" s="43"/>
      <c r="F326" s="47"/>
      <c r="G326" s="47"/>
      <c r="H326" s="46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37"/>
      <c r="X326" s="30"/>
      <c r="Y326" s="30"/>
      <c r="Z326" s="30"/>
      <c r="AA326" s="30"/>
      <c r="AB326" s="30"/>
      <c r="AC326" s="30"/>
      <c r="AD326" s="30"/>
      <c r="AE326" s="30"/>
      <c r="AF326" s="30"/>
    </row>
    <row r="327" spans="1:32" s="31" customFormat="1" ht="12.75">
      <c r="A327" s="49"/>
      <c r="B327" s="38"/>
      <c r="C327" s="38"/>
      <c r="D327" s="50"/>
      <c r="E327" s="78"/>
      <c r="F327" s="51"/>
      <c r="G327" s="51"/>
      <c r="H327" s="50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</row>
    <row r="328" spans="1:32" s="31" customFormat="1" ht="12.75">
      <c r="A328" s="32"/>
      <c r="B328" s="10"/>
      <c r="C328" s="10"/>
      <c r="D328" s="28"/>
      <c r="E328" s="9"/>
      <c r="F328" s="29"/>
      <c r="G328" s="29"/>
      <c r="H328" s="28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</row>
    <row r="329" spans="1:32" s="31" customFormat="1" ht="12.75">
      <c r="A329" s="32"/>
      <c r="B329" s="10"/>
      <c r="C329" s="10"/>
      <c r="D329" s="28"/>
      <c r="E329" s="9"/>
      <c r="F329" s="29"/>
      <c r="G329" s="29"/>
      <c r="H329" s="28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</row>
    <row r="330" spans="1:32" s="31" customFormat="1" ht="12.75">
      <c r="A330" s="32"/>
      <c r="B330" s="10"/>
      <c r="C330" s="10"/>
      <c r="D330" s="28"/>
      <c r="E330" s="9"/>
      <c r="F330" s="29"/>
      <c r="G330" s="29"/>
      <c r="H330" s="28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</row>
    <row r="331" spans="1:32" s="31" customFormat="1" ht="12.75">
      <c r="A331" s="32"/>
      <c r="B331" s="10"/>
      <c r="C331" s="10"/>
      <c r="D331" s="28"/>
      <c r="E331" s="9"/>
      <c r="F331" s="29"/>
      <c r="G331" s="29"/>
      <c r="H331" s="28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</row>
    <row r="332" spans="1:32" s="31" customFormat="1" ht="12.75">
      <c r="A332" s="32"/>
      <c r="B332" s="10"/>
      <c r="C332" s="10"/>
      <c r="D332" s="28"/>
      <c r="E332" s="9"/>
      <c r="F332" s="29"/>
      <c r="G332" s="29"/>
      <c r="H332" s="28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</row>
    <row r="333" spans="1:32" s="31" customFormat="1" ht="12.75">
      <c r="A333" s="32"/>
      <c r="B333" s="10"/>
      <c r="C333" s="10"/>
      <c r="D333" s="28"/>
      <c r="E333" s="9"/>
      <c r="F333" s="29"/>
      <c r="G333" s="29"/>
      <c r="H333" s="28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</row>
    <row r="334" spans="1:32" s="31" customFormat="1" ht="12.75">
      <c r="A334" s="32"/>
      <c r="B334" s="10"/>
      <c r="C334" s="10"/>
      <c r="D334" s="28"/>
      <c r="E334" s="9"/>
      <c r="F334" s="29"/>
      <c r="G334" s="29"/>
      <c r="H334" s="28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</row>
    <row r="335" spans="1:32" s="31" customFormat="1" ht="12.75">
      <c r="A335" s="32"/>
      <c r="B335" s="10"/>
      <c r="C335" s="10"/>
      <c r="D335" s="28"/>
      <c r="E335" s="9"/>
      <c r="F335" s="29"/>
      <c r="G335" s="29"/>
      <c r="H335" s="28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</row>
    <row r="336" spans="1:32" s="31" customFormat="1" ht="12.75">
      <c r="A336" s="32"/>
      <c r="B336" s="10"/>
      <c r="C336" s="10"/>
      <c r="D336" s="28"/>
      <c r="E336" s="9"/>
      <c r="F336" s="29"/>
      <c r="G336" s="29"/>
      <c r="H336" s="28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</row>
    <row r="337" spans="1:32" s="31" customFormat="1" ht="12.75">
      <c r="A337" s="32"/>
      <c r="B337" s="10"/>
      <c r="C337" s="10"/>
      <c r="D337" s="28"/>
      <c r="E337" s="9"/>
      <c r="F337" s="29"/>
      <c r="G337" s="29"/>
      <c r="H337" s="28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</row>
    <row r="338" spans="1:32" s="31" customFormat="1" ht="12.75">
      <c r="A338" s="32"/>
      <c r="B338" s="10"/>
      <c r="C338" s="10"/>
      <c r="D338" s="28"/>
      <c r="E338" s="9"/>
      <c r="F338" s="29"/>
      <c r="G338" s="29"/>
      <c r="H338" s="28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</row>
    <row r="339" spans="1:32" s="31" customFormat="1" ht="12.75">
      <c r="A339" s="32"/>
      <c r="B339" s="10"/>
      <c r="C339" s="10"/>
      <c r="D339" s="28"/>
      <c r="E339" s="9"/>
      <c r="F339" s="29"/>
      <c r="G339" s="29"/>
      <c r="H339" s="28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</row>
    <row r="340" spans="1:32" s="31" customFormat="1" ht="12.75">
      <c r="A340" s="32"/>
      <c r="B340" s="10"/>
      <c r="C340" s="10"/>
      <c r="D340" s="28"/>
      <c r="E340" s="9"/>
      <c r="F340" s="29"/>
      <c r="G340" s="29"/>
      <c r="H340" s="28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</row>
    <row r="341" spans="1:32" s="31" customFormat="1" ht="12.75">
      <c r="A341" s="32"/>
      <c r="B341" s="10"/>
      <c r="C341" s="10"/>
      <c r="D341" s="28"/>
      <c r="E341" s="9"/>
      <c r="F341" s="29"/>
      <c r="G341" s="29"/>
      <c r="H341" s="28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</row>
    <row r="342" spans="1:32" s="31" customFormat="1" ht="12.75">
      <c r="A342" s="32"/>
      <c r="B342" s="10"/>
      <c r="C342" s="10"/>
      <c r="D342" s="28"/>
      <c r="E342" s="9"/>
      <c r="F342" s="29"/>
      <c r="G342" s="29"/>
      <c r="H342" s="28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</row>
    <row r="343" spans="1:32" s="31" customFormat="1" ht="12.75">
      <c r="A343" s="32"/>
      <c r="B343" s="10"/>
      <c r="C343" s="10"/>
      <c r="D343" s="28"/>
      <c r="E343" s="9"/>
      <c r="F343" s="29"/>
      <c r="G343" s="29"/>
      <c r="H343" s="28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</row>
    <row r="344" spans="1:32" s="31" customFormat="1" ht="12.75">
      <c r="A344" s="32"/>
      <c r="B344" s="10"/>
      <c r="C344" s="10"/>
      <c r="D344" s="28"/>
      <c r="E344" s="9"/>
      <c r="F344" s="29"/>
      <c r="G344" s="29"/>
      <c r="H344" s="28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</row>
    <row r="345" spans="1:32" s="31" customFormat="1" ht="12.75">
      <c r="A345" s="32"/>
      <c r="B345" s="10"/>
      <c r="C345" s="10"/>
      <c r="D345" s="28"/>
      <c r="E345" s="9"/>
      <c r="F345" s="29"/>
      <c r="G345" s="29"/>
      <c r="H345" s="28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</row>
    <row r="346" spans="1:32" s="31" customFormat="1" ht="12.75">
      <c r="A346" s="32"/>
      <c r="B346" s="10"/>
      <c r="C346" s="10"/>
      <c r="D346" s="28"/>
      <c r="E346" s="9"/>
      <c r="F346" s="29"/>
      <c r="G346" s="29"/>
      <c r="H346" s="28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</row>
    <row r="347" spans="1:32" s="31" customFormat="1" ht="12.75">
      <c r="A347" s="32"/>
      <c r="B347" s="10"/>
      <c r="C347" s="10"/>
      <c r="D347" s="28"/>
      <c r="E347" s="9"/>
      <c r="F347" s="29"/>
      <c r="G347" s="29"/>
      <c r="H347" s="28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</row>
    <row r="348" spans="1:32" s="31" customFormat="1" ht="12.75">
      <c r="A348" s="32"/>
      <c r="B348" s="10"/>
      <c r="C348" s="10"/>
      <c r="D348" s="28"/>
      <c r="E348" s="9"/>
      <c r="F348" s="29"/>
      <c r="G348" s="29"/>
      <c r="H348" s="28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</row>
    <row r="349" spans="1:32" s="31" customFormat="1" ht="12.75">
      <c r="A349" s="32"/>
      <c r="B349" s="10"/>
      <c r="C349" s="10"/>
      <c r="D349" s="28"/>
      <c r="E349" s="9"/>
      <c r="F349" s="29"/>
      <c r="G349" s="29"/>
      <c r="H349" s="28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</row>
    <row r="350" spans="1:32" s="31" customFormat="1" ht="12.75">
      <c r="A350" s="32"/>
      <c r="B350" s="10"/>
      <c r="C350" s="10"/>
      <c r="D350" s="28"/>
      <c r="E350" s="9"/>
      <c r="F350" s="29"/>
      <c r="G350" s="29"/>
      <c r="H350" s="28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</row>
    <row r="351" spans="1:32" s="31" customFormat="1" ht="12.75">
      <c r="A351" s="32"/>
      <c r="B351" s="10"/>
      <c r="C351" s="10"/>
      <c r="D351" s="28"/>
      <c r="E351" s="9"/>
      <c r="F351" s="29"/>
      <c r="G351" s="29"/>
      <c r="H351" s="28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</row>
    <row r="352" spans="1:32" s="31" customFormat="1" ht="12.75">
      <c r="A352" s="32"/>
      <c r="B352" s="10"/>
      <c r="C352" s="10"/>
      <c r="D352" s="28"/>
      <c r="E352" s="9"/>
      <c r="F352" s="29"/>
      <c r="G352" s="29"/>
      <c r="H352" s="28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</row>
    <row r="353" spans="1:32" s="31" customFormat="1" ht="12.75">
      <c r="A353" s="32"/>
      <c r="B353" s="10"/>
      <c r="C353" s="10"/>
      <c r="D353" s="28"/>
      <c r="E353" s="9"/>
      <c r="F353" s="29"/>
      <c r="G353" s="29"/>
      <c r="H353" s="28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</row>
    <row r="354" spans="1:32" s="31" customFormat="1" ht="12.75">
      <c r="A354" s="32"/>
      <c r="B354" s="10"/>
      <c r="C354" s="10"/>
      <c r="D354" s="28"/>
      <c r="E354" s="9"/>
      <c r="F354" s="29"/>
      <c r="G354" s="29"/>
      <c r="H354" s="28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</row>
    <row r="355" spans="1:32" s="31" customFormat="1" ht="12.75">
      <c r="A355" s="32"/>
      <c r="B355" s="10"/>
      <c r="C355" s="10"/>
      <c r="D355" s="28"/>
      <c r="E355" s="9"/>
      <c r="F355" s="29"/>
      <c r="G355" s="29"/>
      <c r="H355" s="28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</row>
    <row r="356" spans="1:32" s="31" customFormat="1" ht="12.75">
      <c r="A356" s="32"/>
      <c r="B356" s="10"/>
      <c r="C356" s="10"/>
      <c r="D356" s="28"/>
      <c r="E356" s="9"/>
      <c r="F356" s="29"/>
      <c r="G356" s="29"/>
      <c r="H356" s="28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</row>
    <row r="357" spans="1:32" s="31" customFormat="1" ht="12.75">
      <c r="A357" s="32"/>
      <c r="B357" s="10"/>
      <c r="C357" s="10"/>
      <c r="D357" s="28"/>
      <c r="E357" s="9"/>
      <c r="F357" s="29"/>
      <c r="G357" s="29"/>
      <c r="H357" s="28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</row>
    <row r="358" spans="1:32" s="31" customFormat="1" ht="12.75">
      <c r="A358" s="32"/>
      <c r="B358" s="10"/>
      <c r="C358" s="10"/>
      <c r="D358" s="28"/>
      <c r="E358" s="9"/>
      <c r="F358" s="29"/>
      <c r="G358" s="29"/>
      <c r="H358" s="28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</row>
    <row r="359" spans="1:32" s="31" customFormat="1" ht="12.75">
      <c r="A359" s="32"/>
      <c r="B359" s="10"/>
      <c r="C359" s="10"/>
      <c r="D359" s="28"/>
      <c r="E359" s="9"/>
      <c r="F359" s="29"/>
      <c r="G359" s="29"/>
      <c r="H359" s="28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</row>
    <row r="360" spans="1:32" s="31" customFormat="1" ht="12.75">
      <c r="A360" s="32"/>
      <c r="B360" s="10"/>
      <c r="C360" s="10"/>
      <c r="D360" s="28"/>
      <c r="E360" s="9"/>
      <c r="F360" s="29"/>
      <c r="G360" s="29"/>
      <c r="H360" s="28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</row>
    <row r="361" spans="1:32" s="31" customFormat="1" ht="12.75">
      <c r="A361" s="32"/>
      <c r="B361" s="10"/>
      <c r="C361" s="10"/>
      <c r="D361" s="28"/>
      <c r="E361" s="9"/>
      <c r="F361" s="29"/>
      <c r="G361" s="29"/>
      <c r="H361" s="28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</row>
    <row r="362" spans="1:32" s="31" customFormat="1" ht="12.75">
      <c r="A362" s="32"/>
      <c r="B362" s="10"/>
      <c r="C362" s="10"/>
      <c r="D362" s="28"/>
      <c r="E362" s="9"/>
      <c r="F362" s="29"/>
      <c r="G362" s="29"/>
      <c r="H362" s="28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</row>
    <row r="363" spans="1:32" s="31" customFormat="1" ht="12.75">
      <c r="A363" s="32"/>
      <c r="B363" s="10"/>
      <c r="C363" s="10"/>
      <c r="D363" s="28"/>
      <c r="E363" s="9"/>
      <c r="F363" s="29"/>
      <c r="G363" s="29"/>
      <c r="H363" s="28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</row>
    <row r="364" spans="1:32" s="31" customFormat="1" ht="12.75">
      <c r="A364" s="32"/>
      <c r="B364" s="10"/>
      <c r="C364" s="10"/>
      <c r="D364" s="28"/>
      <c r="E364" s="9"/>
      <c r="F364" s="29"/>
      <c r="G364" s="29"/>
      <c r="H364" s="28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</row>
    <row r="365" spans="1:32" s="31" customFormat="1" ht="12.75">
      <c r="A365" s="32"/>
      <c r="B365" s="10"/>
      <c r="C365" s="10"/>
      <c r="D365" s="28"/>
      <c r="E365" s="9"/>
      <c r="F365" s="29"/>
      <c r="G365" s="29"/>
      <c r="H365" s="28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</row>
  </sheetData>
  <mergeCells count="5">
    <mergeCell ref="A2:A3"/>
    <mergeCell ref="A1:G1"/>
    <mergeCell ref="B2:C2"/>
    <mergeCell ref="D2:E2"/>
    <mergeCell ref="F2:G2"/>
  </mergeCells>
  <printOptions/>
  <pageMargins left="0.5905511811023623" right="0.2755905511811024" top="0.3937007874015748" bottom="0.5511811023622047" header="0.15748031496062992" footer="0.1968503937007874"/>
  <pageSetup horizontalDpi="600" verticalDpi="600" orientation="landscape" paperSize="9" r:id="rId1"/>
  <headerFooter alignWithMargins="0">
    <oddFooter>&amp;L&amp;P&amp;C&amp;D&amp;R&amp;A</oddFooter>
  </headerFooter>
  <rowBreaks count="6" manualBreakCount="6">
    <brk id="24" max="255" man="1"/>
    <brk id="61" max="255" man="1"/>
    <brk id="149" max="255" man="1"/>
    <brk id="182" max="255" man="1"/>
    <brk id="218" max="255" man="1"/>
    <brk id="2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Proslipsis.gr</cp:lastModifiedBy>
  <cp:lastPrinted>2005-04-25T06:48:10Z</cp:lastPrinted>
  <dcterms:created xsi:type="dcterms:W3CDTF">2003-02-19T07:19:13Z</dcterms:created>
  <dcterms:modified xsi:type="dcterms:W3CDTF">2005-05-17T03:01:43Z</dcterms:modified>
  <cp:category/>
  <cp:version/>
  <cp:contentType/>
  <cp:contentStatus/>
</cp:coreProperties>
</file>